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12-2025\"/>
    </mc:Choice>
  </mc:AlternateContent>
  <xr:revisionPtr revIDLastSave="0" documentId="8_{303DB5A6-CC8E-4D2E-AD12-6E1BCB7D5A24}" xr6:coauthVersionLast="47" xr6:coauthVersionMax="47" xr10:uidLastSave="{00000000-0000-0000-0000-000000000000}"/>
  <bookViews>
    <workbookView xWindow="-120" yWindow="-120" windowWidth="29040" windowHeight="15720" xr2:uid="{B2007288-D031-4378-B7B6-AAAD92E26DAD}"/>
  </bookViews>
  <sheets>
    <sheet name="szacunek rynku_12 2025" sheetId="1" r:id="rId1"/>
  </sheets>
  <externalReferences>
    <externalReference r:id="rId2"/>
  </externalReferences>
  <definedNames>
    <definedName name="cx" localSheetId="0">'[1]Dane Le'!#REF!</definedName>
    <definedName name="cx">'[1]Dane Le'!#REF!</definedName>
    <definedName name="Excel_BuiltIn_Print_Area_2" localSheetId="0">#REF!</definedName>
    <definedName name="Excel_BuiltIn_Print_Area_2">#REF!</definedName>
    <definedName name="Excel_BuiltIn_Print_Area_4" localSheetId="0">#REF!</definedName>
    <definedName name="Excel_BuiltIn_Print_Area_4">#REF!</definedName>
    <definedName name="_xlnm.Print_Area" localSheetId="0">'szacunek rynku_12 2025'!$A$2:$AH$86</definedName>
    <definedName name="v" localSheetId="0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8" i="1" l="1"/>
  <c r="N138" i="1"/>
  <c r="M138" i="1"/>
  <c r="P137" i="1"/>
  <c r="N137" i="1"/>
  <c r="M137" i="1"/>
  <c r="P136" i="1"/>
  <c r="N136" i="1"/>
  <c r="M136" i="1"/>
  <c r="P135" i="1"/>
  <c r="N135" i="1"/>
  <c r="M135" i="1"/>
  <c r="P134" i="1"/>
  <c r="N134" i="1"/>
  <c r="M134" i="1"/>
  <c r="I133" i="1"/>
  <c r="H133" i="1"/>
  <c r="D133" i="1"/>
  <c r="C133" i="1"/>
  <c r="I131" i="1"/>
  <c r="H131" i="1"/>
  <c r="K131" i="1" s="1"/>
  <c r="D131" i="1"/>
  <c r="N131" i="1" s="1"/>
  <c r="C131" i="1"/>
  <c r="N130" i="1"/>
  <c r="M130" i="1"/>
  <c r="K130" i="1"/>
  <c r="F130" i="1"/>
  <c r="P130" i="1" s="1"/>
  <c r="N129" i="1"/>
  <c r="M129" i="1"/>
  <c r="K129" i="1"/>
  <c r="F129" i="1"/>
  <c r="P129" i="1" s="1"/>
  <c r="N128" i="1"/>
  <c r="M128" i="1"/>
  <c r="K128" i="1"/>
  <c r="F128" i="1"/>
  <c r="I127" i="1"/>
  <c r="N127" i="1" s="1"/>
  <c r="H127" i="1"/>
  <c r="D127" i="1"/>
  <c r="C127" i="1"/>
  <c r="N126" i="1"/>
  <c r="M126" i="1"/>
  <c r="K126" i="1"/>
  <c r="F126" i="1"/>
  <c r="P126" i="1" s="1"/>
  <c r="N125" i="1"/>
  <c r="M125" i="1"/>
  <c r="K125" i="1"/>
  <c r="K123" i="1" s="1"/>
  <c r="F125" i="1"/>
  <c r="P125" i="1" s="1"/>
  <c r="N124" i="1"/>
  <c r="M124" i="1"/>
  <c r="K124" i="1"/>
  <c r="F124" i="1"/>
  <c r="P124" i="1" s="1"/>
  <c r="I123" i="1"/>
  <c r="H123" i="1"/>
  <c r="D123" i="1"/>
  <c r="C123" i="1"/>
  <c r="M123" i="1" s="1"/>
  <c r="N122" i="1"/>
  <c r="M122" i="1"/>
  <c r="K122" i="1"/>
  <c r="F122" i="1"/>
  <c r="P122" i="1" s="1"/>
  <c r="N121" i="1"/>
  <c r="M121" i="1"/>
  <c r="K121" i="1"/>
  <c r="F121" i="1"/>
  <c r="P121" i="1" s="1"/>
  <c r="N120" i="1"/>
  <c r="M120" i="1"/>
  <c r="K120" i="1"/>
  <c r="F120" i="1"/>
  <c r="P120" i="1" s="1"/>
  <c r="N119" i="1"/>
  <c r="M119" i="1"/>
  <c r="K119" i="1"/>
  <c r="F119" i="1"/>
  <c r="P119" i="1" s="1"/>
  <c r="N118" i="1"/>
  <c r="M118" i="1"/>
  <c r="K118" i="1"/>
  <c r="F118" i="1"/>
  <c r="N117" i="1"/>
  <c r="M117" i="1"/>
  <c r="K117" i="1"/>
  <c r="F117" i="1"/>
  <c r="N116" i="1"/>
  <c r="M116" i="1"/>
  <c r="K116" i="1"/>
  <c r="F116" i="1"/>
  <c r="P116" i="1" s="1"/>
  <c r="N115" i="1"/>
  <c r="M115" i="1"/>
  <c r="K115" i="1"/>
  <c r="F115" i="1"/>
  <c r="N114" i="1"/>
  <c r="M114" i="1"/>
  <c r="K114" i="1"/>
  <c r="F114" i="1"/>
  <c r="P114" i="1" s="1"/>
  <c r="N113" i="1"/>
  <c r="M113" i="1"/>
  <c r="K113" i="1"/>
  <c r="F113" i="1"/>
  <c r="P113" i="1" s="1"/>
  <c r="N112" i="1"/>
  <c r="M112" i="1"/>
  <c r="K112" i="1"/>
  <c r="F112" i="1"/>
  <c r="P112" i="1" s="1"/>
  <c r="N111" i="1"/>
  <c r="M111" i="1"/>
  <c r="K111" i="1"/>
  <c r="F111" i="1"/>
  <c r="P111" i="1" s="1"/>
  <c r="N110" i="1"/>
  <c r="M110" i="1"/>
  <c r="K110" i="1"/>
  <c r="F110" i="1"/>
  <c r="P110" i="1" s="1"/>
  <c r="N109" i="1"/>
  <c r="M109" i="1"/>
  <c r="K109" i="1"/>
  <c r="F109" i="1"/>
  <c r="P109" i="1" s="1"/>
  <c r="N108" i="1"/>
  <c r="M108" i="1"/>
  <c r="K108" i="1"/>
  <c r="F108" i="1"/>
  <c r="P108" i="1" s="1"/>
  <c r="I107" i="1"/>
  <c r="H107" i="1"/>
  <c r="D107" i="1"/>
  <c r="C107" i="1"/>
  <c r="M107" i="1" s="1"/>
  <c r="I106" i="1"/>
  <c r="H106" i="1"/>
  <c r="D106" i="1"/>
  <c r="C106" i="1"/>
  <c r="M106" i="1" s="1"/>
  <c r="I105" i="1"/>
  <c r="H105" i="1"/>
  <c r="D105" i="1"/>
  <c r="C105" i="1"/>
  <c r="F105" i="1" s="1"/>
  <c r="I104" i="1"/>
  <c r="H104" i="1"/>
  <c r="D104" i="1"/>
  <c r="C104" i="1"/>
  <c r="I103" i="1"/>
  <c r="H103" i="1"/>
  <c r="D103" i="1"/>
  <c r="C103" i="1"/>
  <c r="M103" i="1" s="1"/>
  <c r="I102" i="1"/>
  <c r="H102" i="1"/>
  <c r="D102" i="1"/>
  <c r="C102" i="1"/>
  <c r="F102" i="1" s="1"/>
  <c r="I101" i="1"/>
  <c r="H101" i="1"/>
  <c r="D101" i="1"/>
  <c r="N101" i="1" s="1"/>
  <c r="C101" i="1"/>
  <c r="M101" i="1" s="1"/>
  <c r="I100" i="1"/>
  <c r="H100" i="1"/>
  <c r="D100" i="1"/>
  <c r="C100" i="1"/>
  <c r="F100" i="1" s="1"/>
  <c r="I99" i="1"/>
  <c r="H99" i="1"/>
  <c r="D99" i="1"/>
  <c r="C99" i="1"/>
  <c r="M99" i="1" s="1"/>
  <c r="I98" i="1"/>
  <c r="H98" i="1"/>
  <c r="D98" i="1"/>
  <c r="C98" i="1"/>
  <c r="M98" i="1" s="1"/>
  <c r="H94" i="1"/>
  <c r="C94" i="1"/>
  <c r="U84" i="1"/>
  <c r="K84" i="1"/>
  <c r="F84" i="1"/>
  <c r="U82" i="1"/>
  <c r="K82" i="1"/>
  <c r="F82" i="1"/>
  <c r="U80" i="1"/>
  <c r="P80" i="1"/>
  <c r="K80" i="1"/>
  <c r="F80" i="1"/>
  <c r="U78" i="1"/>
  <c r="P78" i="1"/>
  <c r="K78" i="1"/>
  <c r="F78" i="1"/>
  <c r="U77" i="1"/>
  <c r="P77" i="1"/>
  <c r="K77" i="1"/>
  <c r="F77" i="1"/>
  <c r="U76" i="1"/>
  <c r="P76" i="1"/>
  <c r="K76" i="1"/>
  <c r="F76" i="1"/>
  <c r="U75" i="1"/>
  <c r="P75" i="1"/>
  <c r="K75" i="1"/>
  <c r="F75" i="1"/>
  <c r="U74" i="1"/>
  <c r="P74" i="1"/>
  <c r="K74" i="1"/>
  <c r="F74" i="1"/>
  <c r="U73" i="1"/>
  <c r="P73" i="1"/>
  <c r="K73" i="1"/>
  <c r="F73" i="1"/>
  <c r="U72" i="1"/>
  <c r="P72" i="1"/>
  <c r="K72" i="1"/>
  <c r="F72" i="1"/>
  <c r="U71" i="1"/>
  <c r="P71" i="1"/>
  <c r="K71" i="1"/>
  <c r="F71" i="1"/>
  <c r="U70" i="1"/>
  <c r="P70" i="1"/>
  <c r="K70" i="1"/>
  <c r="F70" i="1"/>
  <c r="U69" i="1"/>
  <c r="P69" i="1"/>
  <c r="K69" i="1"/>
  <c r="F69" i="1"/>
  <c r="U68" i="1"/>
  <c r="P68" i="1"/>
  <c r="K68" i="1"/>
  <c r="F68" i="1"/>
  <c r="U67" i="1"/>
  <c r="P67" i="1"/>
  <c r="K67" i="1"/>
  <c r="F67" i="1"/>
  <c r="U66" i="1"/>
  <c r="P66" i="1"/>
  <c r="K66" i="1"/>
  <c r="F66" i="1"/>
  <c r="U65" i="1"/>
  <c r="P65" i="1"/>
  <c r="K65" i="1"/>
  <c r="F65" i="1"/>
  <c r="U64" i="1"/>
  <c r="P64" i="1"/>
  <c r="K64" i="1"/>
  <c r="F64" i="1"/>
  <c r="U63" i="1"/>
  <c r="P63" i="1"/>
  <c r="K63" i="1"/>
  <c r="F63" i="1"/>
  <c r="U62" i="1"/>
  <c r="S62" i="1"/>
  <c r="R62" i="1"/>
  <c r="P62" i="1"/>
  <c r="N62" i="1"/>
  <c r="M62" i="1"/>
  <c r="K62" i="1"/>
  <c r="I62" i="1"/>
  <c r="H62" i="1"/>
  <c r="F62" i="1"/>
  <c r="D62" i="1"/>
  <c r="C62" i="1"/>
  <c r="R61" i="1"/>
  <c r="M61" i="1"/>
  <c r="H61" i="1"/>
  <c r="C61" i="1"/>
  <c r="U57" i="1"/>
  <c r="K57" i="1"/>
  <c r="F57" i="1"/>
  <c r="U55" i="1"/>
  <c r="K55" i="1"/>
  <c r="F55" i="1"/>
  <c r="U53" i="1"/>
  <c r="P53" i="1"/>
  <c r="K53" i="1"/>
  <c r="F53" i="1"/>
  <c r="U51" i="1"/>
  <c r="P51" i="1"/>
  <c r="K51" i="1"/>
  <c r="F51" i="1"/>
  <c r="U50" i="1"/>
  <c r="P50" i="1"/>
  <c r="K50" i="1"/>
  <c r="F50" i="1"/>
  <c r="U49" i="1"/>
  <c r="P49" i="1"/>
  <c r="K49" i="1"/>
  <c r="F49" i="1"/>
  <c r="U48" i="1"/>
  <c r="P48" i="1"/>
  <c r="K48" i="1"/>
  <c r="F48" i="1"/>
  <c r="U47" i="1"/>
  <c r="P47" i="1"/>
  <c r="K47" i="1"/>
  <c r="F47" i="1"/>
  <c r="U46" i="1"/>
  <c r="P46" i="1"/>
  <c r="K46" i="1"/>
  <c r="F46" i="1"/>
  <c r="U45" i="1"/>
  <c r="P45" i="1"/>
  <c r="K45" i="1"/>
  <c r="F45" i="1"/>
  <c r="U44" i="1"/>
  <c r="P44" i="1"/>
  <c r="K44" i="1"/>
  <c r="F44" i="1"/>
  <c r="U43" i="1"/>
  <c r="P43" i="1"/>
  <c r="K43" i="1"/>
  <c r="F43" i="1"/>
  <c r="U42" i="1"/>
  <c r="P42" i="1"/>
  <c r="K42" i="1"/>
  <c r="F42" i="1"/>
  <c r="U41" i="1"/>
  <c r="P41" i="1"/>
  <c r="K41" i="1"/>
  <c r="F41" i="1"/>
  <c r="U40" i="1"/>
  <c r="P40" i="1"/>
  <c r="K40" i="1"/>
  <c r="F40" i="1"/>
  <c r="U39" i="1"/>
  <c r="P39" i="1"/>
  <c r="K39" i="1"/>
  <c r="F39" i="1"/>
  <c r="U38" i="1"/>
  <c r="P38" i="1"/>
  <c r="K38" i="1"/>
  <c r="F38" i="1"/>
  <c r="U37" i="1"/>
  <c r="P37" i="1"/>
  <c r="K37" i="1"/>
  <c r="F37" i="1"/>
  <c r="U36" i="1"/>
  <c r="P36" i="1"/>
  <c r="K36" i="1"/>
  <c r="F36" i="1"/>
  <c r="S29" i="1"/>
  <c r="R29" i="1"/>
  <c r="I29" i="1"/>
  <c r="H29" i="1"/>
  <c r="D29" i="1"/>
  <c r="C29" i="1"/>
  <c r="F29" i="1" s="1"/>
  <c r="S27" i="1"/>
  <c r="F133" i="1" s="1"/>
  <c r="R27" i="1"/>
  <c r="I27" i="1"/>
  <c r="H27" i="1"/>
  <c r="K27" i="1" s="1"/>
  <c r="D27" i="1"/>
  <c r="C27" i="1"/>
  <c r="S25" i="1"/>
  <c r="R25" i="1"/>
  <c r="N25" i="1"/>
  <c r="M25" i="1"/>
  <c r="I25" i="1"/>
  <c r="H25" i="1"/>
  <c r="K25" i="1" s="1"/>
  <c r="D25" i="1"/>
  <c r="C25" i="1"/>
  <c r="S23" i="1"/>
  <c r="R23" i="1"/>
  <c r="U23" i="1" s="1"/>
  <c r="N23" i="1"/>
  <c r="M23" i="1"/>
  <c r="I23" i="1"/>
  <c r="H23" i="1"/>
  <c r="K23" i="1" s="1"/>
  <c r="D23" i="1"/>
  <c r="C23" i="1"/>
  <c r="S22" i="1"/>
  <c r="R22" i="1"/>
  <c r="U22" i="1" s="1"/>
  <c r="N22" i="1"/>
  <c r="M22" i="1"/>
  <c r="I22" i="1"/>
  <c r="H22" i="1"/>
  <c r="K22" i="1" s="1"/>
  <c r="D22" i="1"/>
  <c r="C22" i="1"/>
  <c r="F22" i="1" s="1"/>
  <c r="S21" i="1"/>
  <c r="R21" i="1"/>
  <c r="U21" i="1" s="1"/>
  <c r="N21" i="1"/>
  <c r="M21" i="1"/>
  <c r="I21" i="1"/>
  <c r="H21" i="1"/>
  <c r="D21" i="1"/>
  <c r="C21" i="1"/>
  <c r="S20" i="1"/>
  <c r="R20" i="1"/>
  <c r="U20" i="1" s="1"/>
  <c r="N20" i="1"/>
  <c r="M20" i="1"/>
  <c r="I20" i="1"/>
  <c r="H20" i="1"/>
  <c r="K20" i="1" s="1"/>
  <c r="D20" i="1"/>
  <c r="C20" i="1"/>
  <c r="S19" i="1"/>
  <c r="R19" i="1"/>
  <c r="U19" i="1" s="1"/>
  <c r="N19" i="1"/>
  <c r="M19" i="1"/>
  <c r="I19" i="1"/>
  <c r="H19" i="1"/>
  <c r="K19" i="1" s="1"/>
  <c r="D19" i="1"/>
  <c r="C19" i="1"/>
  <c r="F19" i="1" s="1"/>
  <c r="S18" i="1"/>
  <c r="R18" i="1"/>
  <c r="U18" i="1" s="1"/>
  <c r="N18" i="1"/>
  <c r="M18" i="1"/>
  <c r="I18" i="1"/>
  <c r="H18" i="1"/>
  <c r="K18" i="1" s="1"/>
  <c r="D18" i="1"/>
  <c r="C18" i="1"/>
  <c r="S17" i="1"/>
  <c r="R17" i="1"/>
  <c r="N17" i="1"/>
  <c r="M17" i="1"/>
  <c r="P17" i="1" s="1"/>
  <c r="I17" i="1"/>
  <c r="H17" i="1"/>
  <c r="K17" i="1" s="1"/>
  <c r="D17" i="1"/>
  <c r="C17" i="1"/>
  <c r="S16" i="1"/>
  <c r="R16" i="1"/>
  <c r="U16" i="1" s="1"/>
  <c r="N16" i="1"/>
  <c r="M16" i="1"/>
  <c r="I16" i="1"/>
  <c r="H16" i="1"/>
  <c r="K16" i="1" s="1"/>
  <c r="D16" i="1"/>
  <c r="C16" i="1"/>
  <c r="F16" i="1" s="1"/>
  <c r="S15" i="1"/>
  <c r="R15" i="1"/>
  <c r="U15" i="1" s="1"/>
  <c r="N15" i="1"/>
  <c r="M15" i="1"/>
  <c r="I15" i="1"/>
  <c r="H15" i="1"/>
  <c r="K15" i="1" s="1"/>
  <c r="D15" i="1"/>
  <c r="C15" i="1"/>
  <c r="S14" i="1"/>
  <c r="R14" i="1"/>
  <c r="N14" i="1"/>
  <c r="M14" i="1"/>
  <c r="I14" i="1"/>
  <c r="H14" i="1"/>
  <c r="D14" i="1"/>
  <c r="C14" i="1"/>
  <c r="S13" i="1"/>
  <c r="R13" i="1"/>
  <c r="U13" i="1" s="1"/>
  <c r="N13" i="1"/>
  <c r="M13" i="1"/>
  <c r="I13" i="1"/>
  <c r="H13" i="1"/>
  <c r="K13" i="1" s="1"/>
  <c r="D13" i="1"/>
  <c r="C13" i="1"/>
  <c r="F13" i="1" s="1"/>
  <c r="S12" i="1"/>
  <c r="R12" i="1"/>
  <c r="U12" i="1" s="1"/>
  <c r="N12" i="1"/>
  <c r="M12" i="1"/>
  <c r="I12" i="1"/>
  <c r="H12" i="1"/>
  <c r="K12" i="1" s="1"/>
  <c r="D12" i="1"/>
  <c r="C12" i="1"/>
  <c r="S11" i="1"/>
  <c r="R11" i="1"/>
  <c r="U11" i="1" s="1"/>
  <c r="N11" i="1"/>
  <c r="M11" i="1"/>
  <c r="P11" i="1" s="1"/>
  <c r="I11" i="1"/>
  <c r="H11" i="1"/>
  <c r="D11" i="1"/>
  <c r="C11" i="1"/>
  <c r="S10" i="1"/>
  <c r="R10" i="1"/>
  <c r="N10" i="1"/>
  <c r="M10" i="1"/>
  <c r="I10" i="1"/>
  <c r="H10" i="1"/>
  <c r="K10" i="1" s="1"/>
  <c r="D10" i="1"/>
  <c r="C10" i="1"/>
  <c r="S9" i="1"/>
  <c r="R9" i="1"/>
  <c r="U9" i="1" s="1"/>
  <c r="N9" i="1"/>
  <c r="M9" i="1"/>
  <c r="I9" i="1"/>
  <c r="H9" i="1"/>
  <c r="K9" i="1" s="1"/>
  <c r="D9" i="1"/>
  <c r="C9" i="1"/>
  <c r="S8" i="1"/>
  <c r="R8" i="1"/>
  <c r="N8" i="1"/>
  <c r="M8" i="1"/>
  <c r="P8" i="1" s="1"/>
  <c r="I8" i="1"/>
  <c r="H8" i="1"/>
  <c r="K8" i="1" s="1"/>
  <c r="D8" i="1"/>
  <c r="C8" i="1"/>
  <c r="U7" i="1"/>
  <c r="S7" i="1"/>
  <c r="R7" i="1"/>
  <c r="P7" i="1"/>
  <c r="N7" i="1"/>
  <c r="M7" i="1"/>
  <c r="K7" i="1"/>
  <c r="I7" i="1"/>
  <c r="H7" i="1"/>
  <c r="F7" i="1"/>
  <c r="D7" i="1"/>
  <c r="C7" i="1"/>
  <c r="R6" i="1"/>
  <c r="M6" i="1"/>
  <c r="H6" i="1"/>
  <c r="C6" i="1"/>
  <c r="F9" i="1" l="1"/>
  <c r="P10" i="1"/>
  <c r="F12" i="1"/>
  <c r="F15" i="1"/>
  <c r="P16" i="1"/>
  <c r="P19" i="1"/>
  <c r="F21" i="1"/>
  <c r="P22" i="1"/>
  <c r="U27" i="1"/>
  <c r="N103" i="1"/>
  <c r="P9" i="1"/>
  <c r="P12" i="1"/>
  <c r="F14" i="1"/>
  <c r="P15" i="1"/>
  <c r="P18" i="1"/>
  <c r="F20" i="1"/>
  <c r="F23" i="1"/>
  <c r="P25" i="1"/>
  <c r="K29" i="1"/>
  <c r="K100" i="1"/>
  <c r="P100" i="1" s="1"/>
  <c r="K103" i="1"/>
  <c r="F18" i="1"/>
  <c r="N102" i="1"/>
  <c r="N123" i="1"/>
  <c r="P21" i="1"/>
  <c r="N100" i="1"/>
  <c r="P115" i="1"/>
  <c r="N133" i="1"/>
  <c r="U25" i="1"/>
  <c r="U29" i="1"/>
  <c r="H132" i="1"/>
  <c r="H139" i="1" s="1"/>
  <c r="U8" i="1"/>
  <c r="P23" i="1"/>
  <c r="K14" i="1"/>
  <c r="N105" i="1"/>
  <c r="F99" i="1"/>
  <c r="F8" i="1"/>
  <c r="U14" i="1"/>
  <c r="F25" i="1"/>
  <c r="N106" i="1"/>
  <c r="K99" i="1"/>
  <c r="K106" i="1"/>
  <c r="M127" i="1"/>
  <c r="M133" i="1"/>
  <c r="K102" i="1"/>
  <c r="P102" i="1" s="1"/>
  <c r="F27" i="1"/>
  <c r="P14" i="1"/>
  <c r="U10" i="1"/>
  <c r="N99" i="1"/>
  <c r="P117" i="1"/>
  <c r="F127" i="1"/>
  <c r="F11" i="1"/>
  <c r="U17" i="1"/>
  <c r="N104" i="1"/>
  <c r="K127" i="1"/>
  <c r="F10" i="1"/>
  <c r="M100" i="1"/>
  <c r="M105" i="1"/>
  <c r="F17" i="1"/>
  <c r="K21" i="1"/>
  <c r="P13" i="1"/>
  <c r="K11" i="1"/>
  <c r="P20" i="1"/>
  <c r="M102" i="1"/>
  <c r="M131" i="1"/>
  <c r="M104" i="1"/>
  <c r="K104" i="1"/>
  <c r="N107" i="1"/>
  <c r="I132" i="1"/>
  <c r="I139" i="1" s="1"/>
  <c r="N98" i="1"/>
  <c r="D132" i="1"/>
  <c r="P118" i="1"/>
  <c r="K107" i="1"/>
  <c r="K105" i="1"/>
  <c r="P105" i="1" s="1"/>
  <c r="C132" i="1"/>
  <c r="K133" i="1"/>
  <c r="P133" i="1" s="1"/>
  <c r="F107" i="1"/>
  <c r="P107" i="1" s="1"/>
  <c r="F123" i="1"/>
  <c r="P123" i="1" s="1"/>
  <c r="F104" i="1"/>
  <c r="F106" i="1"/>
  <c r="F103" i="1"/>
  <c r="F131" i="1"/>
  <c r="P128" i="1"/>
  <c r="K101" i="1" l="1"/>
  <c r="P99" i="1"/>
  <c r="P106" i="1"/>
  <c r="P127" i="1"/>
  <c r="N132" i="1"/>
  <c r="D139" i="1"/>
  <c r="N139" i="1" s="1"/>
  <c r="P131" i="1"/>
  <c r="P103" i="1"/>
  <c r="F101" i="1"/>
  <c r="P104" i="1"/>
  <c r="K98" i="1"/>
  <c r="K132" i="1" s="1"/>
  <c r="K139" i="1" s="1"/>
  <c r="M132" i="1"/>
  <c r="C139" i="1"/>
  <c r="M139" i="1" s="1"/>
  <c r="F98" i="1"/>
  <c r="P98" i="1" l="1"/>
  <c r="P101" i="1"/>
  <c r="F132" i="1"/>
  <c r="P132" i="1" l="1"/>
  <c r="F139" i="1"/>
  <c r="P139" i="1" s="1"/>
</calcChain>
</file>

<file path=xl/sharedStrings.xml><?xml version="1.0" encoding="utf-8"?>
<sst xmlns="http://schemas.openxmlformats.org/spreadsheetml/2006/main" count="129" uniqueCount="77">
  <si>
    <t>Łączne finansowanie leasingiem i pożyczką</t>
  </si>
  <si>
    <t>pojazdy</t>
  </si>
  <si>
    <t>osobowe</t>
  </si>
  <si>
    <t>ciężarowe do 3,5 t</t>
  </si>
  <si>
    <t>pojazdy ciężkie</t>
  </si>
  <si>
    <t>ciężarowe pow. 3,5 t</t>
  </si>
  <si>
    <t>ciągniki siodłowe</t>
  </si>
  <si>
    <t>naczepy / przyczepy</t>
  </si>
  <si>
    <t>autobusy</t>
  </si>
  <si>
    <t>inne</t>
  </si>
  <si>
    <t>maszyny</t>
  </si>
  <si>
    <t>sprzęt budowlany</t>
  </si>
  <si>
    <t>maszyny rolnicze</t>
  </si>
  <si>
    <t>inne MiU</t>
  </si>
  <si>
    <t>IT</t>
  </si>
  <si>
    <t>statki, samoloty, kolej</t>
  </si>
  <si>
    <t>ruchomości - leasing + pożyczka</t>
  </si>
  <si>
    <t>nieruchomości</t>
  </si>
  <si>
    <t>łączne finansowanie - leasing + pożyczka</t>
  </si>
  <si>
    <t>Finansowanie leasingiem</t>
  </si>
  <si>
    <t>I-IX 2025 vs I-IX 2024</t>
  </si>
  <si>
    <t>X-XII 2025 vs X-XII 2024</t>
  </si>
  <si>
    <t>XII 2025 vs XII 2024</t>
  </si>
  <si>
    <t>I-XII 2025 vs I-XII 2024</t>
  </si>
  <si>
    <t>I-IX 2024</t>
  </si>
  <si>
    <t>I-IX 2025</t>
  </si>
  <si>
    <t>I-IX 25/
I-IX 24</t>
  </si>
  <si>
    <t>X-XII 2024</t>
  </si>
  <si>
    <t>X-XII 2025</t>
  </si>
  <si>
    <t>X-XII 2025/
X-XII 2024</t>
  </si>
  <si>
    <t>XII 2024</t>
  </si>
  <si>
    <t>XII 2025</t>
  </si>
  <si>
    <t>XII 25 / 
XII 24</t>
  </si>
  <si>
    <t>I-XII 2024</t>
  </si>
  <si>
    <t>I-XII 2025</t>
  </si>
  <si>
    <t>I-XII 25/
I-XII 24</t>
  </si>
  <si>
    <t>ruchomości - leasing</t>
  </si>
  <si>
    <t>łączne finansowanie - leasing</t>
  </si>
  <si>
    <t>Finasowanie pożyczką</t>
  </si>
  <si>
    <t>ruchomości - pożyczka</t>
  </si>
  <si>
    <t>łączne finansowanie - pożyczka</t>
  </si>
  <si>
    <t>zmiana r/r</t>
  </si>
  <si>
    <t>Leasing</t>
  </si>
  <si>
    <t>Pożyczka</t>
  </si>
  <si>
    <t>Leasing + Pożyczka</t>
  </si>
  <si>
    <t>POJAZDY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</si>
  <si>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</si>
  <si>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</si>
  <si>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</si>
  <si>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</si>
  <si>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</si>
  <si>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</si>
  <si>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</si>
  <si>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</si>
  <si>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</si>
  <si>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</si>
  <si>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</si>
  <si>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</si>
  <si>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</si>
  <si>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</si>
  <si>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</si>
  <si>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</si>
  <si>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</si>
  <si>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</si>
  <si>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</si>
  <si>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</si>
  <si>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</si>
  <si>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</si>
  <si>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</si>
  <si>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</si>
  <si>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 xml:space="preserve">NIERUCHOMOŚCI </t>
  </si>
  <si>
    <t>budynki przemysłowe</t>
  </si>
  <si>
    <t>obiekty handlowe i usługowe</t>
  </si>
  <si>
    <t>obiekty biurowe</t>
  </si>
  <si>
    <t>hotele i obiekty rekreacyjne</t>
  </si>
  <si>
    <t>OGÓŁEM RUCHOMOŚCI I NIERUCHOMOŚCI</t>
  </si>
  <si>
    <t>Związek Polskiego Leasingu - Warszawa 05-02-2026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</si>
</sst>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#,##0.0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A7CFEA"/>
        <bgColor indexed="64"/>
      </patternFill>
    </fill>
    <fill>
      <patternFill patternType="solid">
        <fgColor rgb="FF7E93A5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5" fillId="0" borderId="0" applyBorder="0"/>
    <xf numFmtId="9" fontId="10" fillId="0" borderId="0" applyFont="0" applyFill="0" applyBorder="0" applyAlignment="0" applyProtection="0"/>
    <xf numFmtId="0" fontId="5" fillId="0" borderId="0" applyBorder="0"/>
    <xf numFmtId="0" fontId="19" fillId="0" borderId="0"/>
  </cellStyleXfs>
  <cellXfs count="149">
    <xf numFmtId="0" fontId="0" fillId="0" borderId="0" xfId="0"/>
    <xf numFmtId="0" fontId="6" fillId="0" borderId="0" xfId="2" applyFont="1"/>
    <xf numFmtId="0" fontId="7" fillId="0" borderId="0" xfId="2" applyFont="1" applyAlignment="1">
      <alignment vertical="center"/>
    </xf>
    <xf numFmtId="0" fontId="5" fillId="0" borderId="0" xfId="2"/>
    <xf numFmtId="0" fontId="8" fillId="0" borderId="0" xfId="2" applyFont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164" fontId="9" fillId="0" borderId="0" xfId="3" applyNumberFormat="1" applyFont="1" applyFill="1" applyBorder="1" applyAlignment="1">
      <alignment vertical="center"/>
    </xf>
    <xf numFmtId="0" fontId="11" fillId="3" borderId="2" xfId="2" applyFont="1" applyFill="1" applyBorder="1" applyAlignment="1">
      <alignment vertical="center"/>
    </xf>
    <xf numFmtId="3" fontId="11" fillId="0" borderId="2" xfId="2" applyNumberFormat="1" applyFont="1" applyBorder="1" applyAlignment="1">
      <alignment vertical="center"/>
    </xf>
    <xf numFmtId="0" fontId="11" fillId="0" borderId="0" xfId="2" applyFont="1"/>
    <xf numFmtId="164" fontId="9" fillId="0" borderId="2" xfId="3" applyNumberFormat="1" applyFont="1" applyFill="1" applyBorder="1" applyAlignment="1">
      <alignment vertical="center"/>
    </xf>
    <xf numFmtId="164" fontId="6" fillId="0" borderId="0" xfId="3" applyNumberFormat="1" applyFont="1" applyFill="1" applyBorder="1" applyAlignment="1">
      <alignment vertical="center"/>
    </xf>
    <xf numFmtId="0" fontId="6" fillId="3" borderId="2" xfId="2" applyFont="1" applyFill="1" applyBorder="1" applyAlignment="1">
      <alignment horizontal="left" vertical="center" indent="1"/>
    </xf>
    <xf numFmtId="3" fontId="6" fillId="0" borderId="2" xfId="2" applyNumberFormat="1" applyFont="1" applyBorder="1" applyAlignment="1">
      <alignment vertical="center"/>
    </xf>
    <xf numFmtId="164" fontId="6" fillId="0" borderId="2" xfId="3" applyNumberFormat="1" applyFont="1" applyFill="1" applyBorder="1" applyAlignment="1">
      <alignment vertical="center"/>
    </xf>
    <xf numFmtId="164" fontId="5" fillId="0" borderId="0" xfId="3" applyNumberFormat="1" applyFont="1" applyFill="1" applyBorder="1" applyAlignment="1">
      <alignment vertical="center"/>
    </xf>
    <xf numFmtId="0" fontId="5" fillId="3" borderId="2" xfId="2" applyFill="1" applyBorder="1" applyAlignment="1">
      <alignment horizontal="left" vertical="center" indent="1"/>
    </xf>
    <xf numFmtId="3" fontId="5" fillId="0" borderId="2" xfId="2" applyNumberFormat="1" applyBorder="1" applyAlignment="1">
      <alignment vertical="center"/>
    </xf>
    <xf numFmtId="164" fontId="5" fillId="0" borderId="2" xfId="3" applyNumberFormat="1" applyFont="1" applyFill="1" applyBorder="1" applyAlignment="1">
      <alignment vertical="center"/>
    </xf>
    <xf numFmtId="0" fontId="6" fillId="3" borderId="2" xfId="2" applyFont="1" applyFill="1" applyBorder="1" applyAlignment="1">
      <alignment horizontal="left" vertical="center" indent="2"/>
    </xf>
    <xf numFmtId="9" fontId="6" fillId="0" borderId="0" xfId="2" applyNumberFormat="1" applyFont="1"/>
    <xf numFmtId="164" fontId="11" fillId="0" borderId="0" xfId="3" applyNumberFormat="1" applyFont="1" applyFill="1" applyBorder="1" applyAlignment="1">
      <alignment vertical="center"/>
    </xf>
    <xf numFmtId="164" fontId="11" fillId="0" borderId="2" xfId="3" applyNumberFormat="1" applyFont="1" applyFill="1" applyBorder="1" applyAlignment="1">
      <alignment vertical="center"/>
    </xf>
    <xf numFmtId="164" fontId="12" fillId="0" borderId="0" xfId="3" applyNumberFormat="1" applyFont="1" applyFill="1" applyBorder="1" applyAlignment="1">
      <alignment vertical="center"/>
    </xf>
    <xf numFmtId="0" fontId="12" fillId="3" borderId="3" xfId="2" applyFont="1" applyFill="1" applyBorder="1" applyAlignment="1">
      <alignment vertical="center"/>
    </xf>
    <xf numFmtId="3" fontId="12" fillId="0" borderId="4" xfId="2" applyNumberFormat="1" applyFont="1" applyBorder="1" applyAlignment="1">
      <alignment vertical="center"/>
    </xf>
    <xf numFmtId="3" fontId="12" fillId="0" borderId="5" xfId="2" applyNumberFormat="1" applyFont="1" applyBorder="1" applyAlignment="1">
      <alignment vertical="center"/>
    </xf>
    <xf numFmtId="164" fontId="12" fillId="0" borderId="6" xfId="3" applyNumberFormat="1" applyFont="1" applyFill="1" applyBorder="1" applyAlignment="1">
      <alignment vertical="center"/>
    </xf>
    <xf numFmtId="164" fontId="13" fillId="0" borderId="0" xfId="3" applyNumberFormat="1" applyFont="1" applyFill="1" applyBorder="1" applyAlignment="1">
      <alignment vertical="center"/>
    </xf>
    <xf numFmtId="0" fontId="14" fillId="0" borderId="0" xfId="2" applyFont="1" applyBorder="1" applyAlignment="1">
      <alignment vertical="center"/>
    </xf>
    <xf numFmtId="165" fontId="14" fillId="0" borderId="0" xfId="2" applyNumberFormat="1" applyFont="1" applyBorder="1" applyAlignment="1">
      <alignment vertical="center"/>
    </xf>
    <xf numFmtId="0" fontId="15" fillId="0" borderId="0" xfId="2" applyFont="1" applyBorder="1"/>
    <xf numFmtId="0" fontId="5" fillId="0" borderId="0" xfId="2" applyBorder="1"/>
    <xf numFmtId="165" fontId="12" fillId="0" borderId="0" xfId="2" applyNumberFormat="1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6" fillId="0" borderId="0" xfId="2" applyFont="1" applyBorder="1" applyAlignment="1">
      <alignment vertical="center"/>
    </xf>
    <xf numFmtId="165" fontId="17" fillId="0" borderId="0" xfId="2" applyNumberFormat="1" applyFont="1" applyBorder="1"/>
    <xf numFmtId="164" fontId="17" fillId="0" borderId="0" xfId="2" applyNumberFormat="1" applyFont="1" applyBorder="1"/>
    <xf numFmtId="0" fontId="17" fillId="0" borderId="0" xfId="2" applyFont="1" applyBorder="1"/>
    <xf numFmtId="3" fontId="6" fillId="0" borderId="0" xfId="2" applyNumberFormat="1" applyFont="1" applyBorder="1"/>
    <xf numFmtId="0" fontId="18" fillId="0" borderId="0" xfId="2" applyFont="1" applyAlignment="1">
      <alignment vertical="center"/>
    </xf>
    <xf numFmtId="9" fontId="5" fillId="0" borderId="0" xfId="3" applyFont="1" applyFill="1"/>
    <xf numFmtId="165" fontId="5" fillId="0" borderId="0" xfId="3" applyNumberFormat="1" applyFont="1" applyFill="1"/>
    <xf numFmtId="3" fontId="6" fillId="0" borderId="0" xfId="2" applyNumberFormat="1" applyFont="1"/>
    <xf numFmtId="0" fontId="11" fillId="0" borderId="0" xfId="2" applyFont="1" applyBorder="1" applyAlignment="1">
      <alignment vertical="center"/>
    </xf>
    <xf numFmtId="165" fontId="5" fillId="0" borderId="0" xfId="2" applyNumberFormat="1" applyBorder="1" applyAlignment="1">
      <alignment vertical="center"/>
    </xf>
    <xf numFmtId="3" fontId="6" fillId="0" borderId="0" xfId="2" applyNumberFormat="1" applyFont="1" applyBorder="1" applyAlignment="1">
      <alignment vertical="center"/>
    </xf>
    <xf numFmtId="165" fontId="17" fillId="0" borderId="0" xfId="2" applyNumberFormat="1" applyFont="1"/>
    <xf numFmtId="9" fontId="6" fillId="0" borderId="0" xfId="3" applyFont="1" applyFill="1" applyBorder="1"/>
    <xf numFmtId="0" fontId="18" fillId="0" borderId="0" xfId="2" applyFont="1" applyBorder="1" applyAlignment="1">
      <alignment vertical="center"/>
    </xf>
    <xf numFmtId="0" fontId="6" fillId="0" borderId="0" xfId="2" applyFont="1" applyBorder="1"/>
    <xf numFmtId="165" fontId="2" fillId="4" borderId="2" xfId="4" applyNumberFormat="1" applyFont="1" applyFill="1" applyBorder="1" applyAlignment="1">
      <alignment horizontal="center" vertical="center" wrapText="1"/>
    </xf>
    <xf numFmtId="165" fontId="20" fillId="0" borderId="0" xfId="4" applyNumberFormat="1" applyFont="1" applyBorder="1" applyAlignment="1">
      <alignment horizontal="center" vertical="center" wrapText="1"/>
    </xf>
    <xf numFmtId="165" fontId="2" fillId="5" borderId="7" xfId="4" applyNumberFormat="1" applyFont="1" applyFill="1" applyBorder="1" applyAlignment="1">
      <alignment horizontal="center" vertical="center" wrapText="1"/>
    </xf>
    <xf numFmtId="165" fontId="2" fillId="6" borderId="7" xfId="4" applyNumberFormat="1" applyFont="1" applyFill="1" applyBorder="1" applyAlignment="1">
      <alignment horizontal="center" vertical="center" wrapText="1"/>
    </xf>
    <xf numFmtId="0" fontId="19" fillId="0" borderId="0" xfId="5"/>
    <xf numFmtId="0" fontId="19" fillId="0" borderId="8" xfId="5" applyBorder="1"/>
    <xf numFmtId="0" fontId="3" fillId="0" borderId="9" xfId="5" applyFont="1" applyBorder="1" applyAlignment="1">
      <alignment horizontal="left"/>
    </xf>
    <xf numFmtId="165" fontId="20" fillId="0" borderId="10" xfId="4" applyNumberFormat="1" applyFont="1" applyBorder="1" applyAlignment="1">
      <alignment vertical="center"/>
    </xf>
    <xf numFmtId="165" fontId="20" fillId="0" borderId="11" xfId="4" applyNumberFormat="1" applyFont="1" applyBorder="1" applyAlignment="1">
      <alignment vertical="center"/>
    </xf>
    <xf numFmtId="165" fontId="20" fillId="0" borderId="8" xfId="4" applyNumberFormat="1" applyFont="1" applyBorder="1" applyAlignment="1">
      <alignment vertical="center"/>
    </xf>
    <xf numFmtId="165" fontId="20" fillId="0" borderId="12" xfId="4" applyNumberFormat="1" applyFont="1" applyBorder="1" applyAlignment="1">
      <alignment vertical="center"/>
    </xf>
    <xf numFmtId="164" fontId="20" fillId="0" borderId="10" xfId="1" applyNumberFormat="1" applyFont="1" applyBorder="1" applyAlignment="1">
      <alignment vertical="center"/>
    </xf>
    <xf numFmtId="164" fontId="20" fillId="0" borderId="11" xfId="1" applyNumberFormat="1" applyFont="1" applyBorder="1" applyAlignment="1">
      <alignment vertical="center"/>
    </xf>
    <xf numFmtId="164" fontId="20" fillId="0" borderId="8" xfId="1" applyNumberFormat="1" applyFont="1" applyFill="1" applyBorder="1" applyAlignment="1">
      <alignment vertical="center"/>
    </xf>
    <xf numFmtId="164" fontId="20" fillId="0" borderId="12" xfId="1" applyNumberFormat="1" applyFont="1" applyBorder="1" applyAlignment="1">
      <alignment vertical="center"/>
    </xf>
    <xf numFmtId="0" fontId="21" fillId="3" borderId="13" xfId="4" applyFont="1" applyFill="1" applyBorder="1" applyAlignment="1">
      <alignment horizontal="left" vertical="center" indent="1"/>
    </xf>
    <xf numFmtId="165" fontId="21" fillId="0" borderId="13" xfId="4" applyNumberFormat="1" applyFont="1" applyBorder="1" applyAlignment="1">
      <alignment vertical="center"/>
    </xf>
    <xf numFmtId="165" fontId="21" fillId="0" borderId="14" xfId="4" applyNumberFormat="1" applyFont="1" applyBorder="1" applyAlignment="1">
      <alignment vertical="center"/>
    </xf>
    <xf numFmtId="165" fontId="21" fillId="0" borderId="8" xfId="4" applyNumberFormat="1" applyFont="1" applyBorder="1" applyAlignment="1">
      <alignment vertical="center"/>
    </xf>
    <xf numFmtId="165" fontId="21" fillId="0" borderId="15" xfId="4" applyNumberFormat="1" applyFont="1" applyBorder="1" applyAlignment="1">
      <alignment vertical="center"/>
    </xf>
    <xf numFmtId="164" fontId="21" fillId="0" borderId="13" xfId="1" applyNumberFormat="1" applyFont="1" applyBorder="1" applyAlignment="1">
      <alignment vertical="center"/>
    </xf>
    <xf numFmtId="164" fontId="21" fillId="0" borderId="14" xfId="1" applyNumberFormat="1" applyFont="1" applyBorder="1" applyAlignment="1">
      <alignment vertical="center"/>
    </xf>
    <xf numFmtId="164" fontId="21" fillId="0" borderId="8" xfId="1" applyNumberFormat="1" applyFont="1" applyFill="1" applyBorder="1" applyAlignment="1">
      <alignment vertical="center"/>
    </xf>
    <xf numFmtId="164" fontId="21" fillId="0" borderId="15" xfId="1" applyNumberFormat="1" applyFont="1" applyBorder="1" applyAlignment="1">
      <alignment vertical="center"/>
    </xf>
    <xf numFmtId="0" fontId="21" fillId="3" borderId="16" xfId="4" applyFont="1" applyFill="1" applyBorder="1" applyAlignment="1">
      <alignment horizontal="left" vertical="center" indent="1"/>
    </xf>
    <xf numFmtId="165" fontId="21" fillId="3" borderId="16" xfId="4" applyNumberFormat="1" applyFont="1" applyFill="1" applyBorder="1" applyAlignment="1">
      <alignment vertical="center"/>
    </xf>
    <xf numFmtId="165" fontId="21" fillId="3" borderId="17" xfId="4" applyNumberFormat="1" applyFont="1" applyFill="1" applyBorder="1" applyAlignment="1">
      <alignment vertical="center"/>
    </xf>
    <xf numFmtId="165" fontId="21" fillId="3" borderId="18" xfId="4" applyNumberFormat="1" applyFont="1" applyFill="1" applyBorder="1" applyAlignment="1">
      <alignment vertical="center"/>
    </xf>
    <xf numFmtId="164" fontId="21" fillId="3" borderId="16" xfId="1" applyNumberFormat="1" applyFont="1" applyFill="1" applyBorder="1" applyAlignment="1">
      <alignment vertical="center"/>
    </xf>
    <xf numFmtId="164" fontId="21" fillId="3" borderId="17" xfId="1" applyNumberFormat="1" applyFont="1" applyFill="1" applyBorder="1" applyAlignment="1">
      <alignment vertical="center"/>
    </xf>
    <xf numFmtId="164" fontId="21" fillId="3" borderId="18" xfId="1" applyNumberFormat="1" applyFont="1" applyFill="1" applyBorder="1" applyAlignment="1">
      <alignment vertical="center"/>
    </xf>
    <xf numFmtId="0" fontId="21" fillId="3" borderId="16" xfId="4" applyFont="1" applyFill="1" applyBorder="1" applyAlignment="1">
      <alignment horizontal="left" vertical="center" indent="2"/>
    </xf>
    <xf numFmtId="165" fontId="21" fillId="0" borderId="16" xfId="4" applyNumberFormat="1" applyFont="1" applyBorder="1" applyAlignment="1">
      <alignment vertical="center"/>
    </xf>
    <xf numFmtId="165" fontId="21" fillId="0" borderId="17" xfId="4" applyNumberFormat="1" applyFont="1" applyBorder="1" applyAlignment="1">
      <alignment vertical="center"/>
    </xf>
    <xf numFmtId="165" fontId="21" fillId="0" borderId="18" xfId="4" applyNumberFormat="1" applyFont="1" applyBorder="1" applyAlignment="1">
      <alignment vertical="center"/>
    </xf>
    <xf numFmtId="164" fontId="21" fillId="0" borderId="16" xfId="1" applyNumberFormat="1" applyFont="1" applyBorder="1" applyAlignment="1">
      <alignment vertical="center"/>
    </xf>
    <xf numFmtId="164" fontId="21" fillId="0" borderId="17" xfId="1" applyNumberFormat="1" applyFont="1" applyBorder="1" applyAlignment="1">
      <alignment vertical="center"/>
    </xf>
    <xf numFmtId="164" fontId="21" fillId="0" borderId="18" xfId="1" applyNumberFormat="1" applyFont="1" applyBorder="1" applyAlignment="1">
      <alignment vertical="center"/>
    </xf>
    <xf numFmtId="0" fontId="21" fillId="3" borderId="19" xfId="4" applyFont="1" applyFill="1" applyBorder="1" applyAlignment="1">
      <alignment horizontal="left" vertical="center" indent="1"/>
    </xf>
    <xf numFmtId="165" fontId="21" fillId="0" borderId="19" xfId="4" applyNumberFormat="1" applyFont="1" applyBorder="1" applyAlignment="1">
      <alignment vertical="center"/>
    </xf>
    <xf numFmtId="165" fontId="21" fillId="0" borderId="20" xfId="4" applyNumberFormat="1" applyFont="1" applyBorder="1" applyAlignment="1">
      <alignment vertical="center"/>
    </xf>
    <xf numFmtId="165" fontId="21" fillId="0" borderId="21" xfId="4" applyNumberFormat="1" applyFont="1" applyBorder="1" applyAlignment="1">
      <alignment vertical="center"/>
    </xf>
    <xf numFmtId="164" fontId="21" fillId="0" borderId="19" xfId="1" applyNumberFormat="1" applyFont="1" applyBorder="1" applyAlignment="1">
      <alignment vertical="center"/>
    </xf>
    <xf numFmtId="164" fontId="21" fillId="0" borderId="20" xfId="1" applyNumberFormat="1" applyFont="1" applyBorder="1" applyAlignment="1">
      <alignment vertical="center"/>
    </xf>
    <xf numFmtId="164" fontId="21" fillId="0" borderId="21" xfId="1" applyNumberFormat="1" applyFont="1" applyBorder="1" applyAlignment="1">
      <alignment vertical="center"/>
    </xf>
    <xf numFmtId="0" fontId="20" fillId="3" borderId="9" xfId="4" applyFont="1" applyFill="1" applyBorder="1" applyAlignment="1">
      <alignment vertical="center"/>
    </xf>
    <xf numFmtId="165" fontId="20" fillId="0" borderId="22" xfId="4" applyNumberFormat="1" applyFont="1" applyBorder="1" applyAlignment="1">
      <alignment vertical="center"/>
    </xf>
    <xf numFmtId="165" fontId="20" fillId="0" borderId="23" xfId="4" applyNumberFormat="1" applyFont="1" applyBorder="1" applyAlignment="1">
      <alignment vertical="center"/>
    </xf>
    <xf numFmtId="164" fontId="20" fillId="0" borderId="22" xfId="1" applyNumberFormat="1" applyFont="1" applyBorder="1" applyAlignment="1">
      <alignment vertical="center"/>
    </xf>
    <xf numFmtId="164" fontId="20" fillId="0" borderId="23" xfId="1" applyNumberFormat="1" applyFont="1" applyBorder="1" applyAlignment="1">
      <alignment vertical="center"/>
    </xf>
    <xf numFmtId="0" fontId="1" fillId="0" borderId="13" xfId="5" applyFont="1" applyBorder="1" applyAlignment="1">
      <alignment horizontal="left" indent="1"/>
    </xf>
    <xf numFmtId="165" fontId="1" fillId="0" borderId="13" xfId="5" applyNumberFormat="1" applyFont="1" applyBorder="1" applyAlignment="1">
      <alignment horizontal="right"/>
    </xf>
    <xf numFmtId="165" fontId="1" fillId="0" borderId="14" xfId="5" applyNumberFormat="1" applyFont="1" applyBorder="1"/>
    <xf numFmtId="165" fontId="1" fillId="0" borderId="8" xfId="5" applyNumberFormat="1" applyFont="1" applyBorder="1"/>
    <xf numFmtId="165" fontId="1" fillId="0" borderId="15" xfId="5" applyNumberFormat="1" applyFont="1" applyBorder="1"/>
    <xf numFmtId="164" fontId="1" fillId="0" borderId="13" xfId="1" applyNumberFormat="1" applyFont="1" applyBorder="1" applyAlignment="1">
      <alignment horizontal="right"/>
    </xf>
    <xf numFmtId="164" fontId="1" fillId="0" borderId="14" xfId="1" applyNumberFormat="1" applyFont="1" applyBorder="1"/>
    <xf numFmtId="164" fontId="1" fillId="0" borderId="8" xfId="1" applyNumberFormat="1" applyFont="1" applyFill="1" applyBorder="1"/>
    <xf numFmtId="164" fontId="1" fillId="0" borderId="15" xfId="1" applyNumberFormat="1" applyFont="1" applyBorder="1"/>
    <xf numFmtId="0" fontId="1" fillId="0" borderId="16" xfId="5" applyFont="1" applyBorder="1" applyAlignment="1">
      <alignment horizontal="left" indent="1"/>
    </xf>
    <xf numFmtId="165" fontId="1" fillId="0" borderId="18" xfId="5" applyNumberFormat="1" applyFont="1" applyBorder="1"/>
    <xf numFmtId="164" fontId="1" fillId="0" borderId="18" xfId="1" applyNumberFormat="1" applyFont="1" applyBorder="1"/>
    <xf numFmtId="164" fontId="1" fillId="0" borderId="13" xfId="1" applyNumberFormat="1" applyFont="1" applyFill="1" applyBorder="1" applyAlignment="1">
      <alignment horizontal="right"/>
    </xf>
    <xf numFmtId="164" fontId="1" fillId="0" borderId="14" xfId="1" applyNumberFormat="1" applyFont="1" applyFill="1" applyBorder="1"/>
    <xf numFmtId="164" fontId="1" fillId="0" borderId="18" xfId="1" applyNumberFormat="1" applyFont="1" applyFill="1" applyBorder="1"/>
    <xf numFmtId="0" fontId="1" fillId="0" borderId="19" xfId="5" applyFont="1" applyBorder="1" applyAlignment="1">
      <alignment horizontal="left" indent="1"/>
    </xf>
    <xf numFmtId="165" fontId="3" fillId="0" borderId="22" xfId="5" applyNumberFormat="1" applyFont="1" applyBorder="1" applyAlignment="1">
      <alignment horizontal="right"/>
    </xf>
    <xf numFmtId="164" fontId="3" fillId="0" borderId="22" xfId="1" applyNumberFormat="1" applyFont="1" applyBorder="1" applyAlignment="1">
      <alignment horizontal="right"/>
    </xf>
    <xf numFmtId="165" fontId="1" fillId="0" borderId="16" xfId="5" applyNumberFormat="1" applyFont="1" applyBorder="1" applyAlignment="1">
      <alignment horizontal="right"/>
    </xf>
    <xf numFmtId="165" fontId="1" fillId="0" borderId="17" xfId="5" applyNumberFormat="1" applyFont="1" applyBorder="1"/>
    <xf numFmtId="164" fontId="1" fillId="0" borderId="16" xfId="1" applyNumberFormat="1" applyFont="1" applyBorder="1" applyAlignment="1">
      <alignment horizontal="right"/>
    </xf>
    <xf numFmtId="164" fontId="1" fillId="0" borderId="17" xfId="1" applyNumberFormat="1" applyFont="1" applyBorder="1"/>
    <xf numFmtId="165" fontId="3" fillId="0" borderId="23" xfId="5" applyNumberFormat="1" applyFont="1" applyBorder="1"/>
    <xf numFmtId="165" fontId="3" fillId="0" borderId="8" xfId="5" applyNumberFormat="1" applyFont="1" applyBorder="1"/>
    <xf numFmtId="165" fontId="3" fillId="0" borderId="12" xfId="5" applyNumberFormat="1" applyFont="1" applyBorder="1"/>
    <xf numFmtId="164" fontId="3" fillId="0" borderId="23" xfId="1" applyNumberFormat="1" applyFont="1" applyBorder="1"/>
    <xf numFmtId="164" fontId="3" fillId="0" borderId="8" xfId="1" applyNumberFormat="1" applyFont="1" applyFill="1" applyBorder="1"/>
    <xf numFmtId="164" fontId="3" fillId="0" borderId="12" xfId="1" applyNumberFormat="1" applyFont="1" applyBorder="1"/>
    <xf numFmtId="165" fontId="1" fillId="7" borderId="13" xfId="5" applyNumberFormat="1" applyFont="1" applyFill="1" applyBorder="1"/>
    <xf numFmtId="165" fontId="1" fillId="7" borderId="14" xfId="5" applyNumberFormat="1" applyFont="1" applyFill="1" applyBorder="1"/>
    <xf numFmtId="164" fontId="1" fillId="7" borderId="13" xfId="1" applyNumberFormat="1" applyFont="1" applyFill="1" applyBorder="1"/>
    <xf numFmtId="164" fontId="1" fillId="7" borderId="14" xfId="1" applyNumberFormat="1" applyFont="1" applyFill="1" applyBorder="1"/>
    <xf numFmtId="165" fontId="1" fillId="7" borderId="16" xfId="5" applyNumberFormat="1" applyFont="1" applyFill="1" applyBorder="1" applyAlignment="1">
      <alignment horizontal="right"/>
    </xf>
    <xf numFmtId="165" fontId="1" fillId="7" borderId="17" xfId="5" applyNumberFormat="1" applyFont="1" applyFill="1" applyBorder="1" applyAlignment="1">
      <alignment horizontal="right"/>
    </xf>
    <xf numFmtId="165" fontId="1" fillId="0" borderId="8" xfId="5" applyNumberFormat="1" applyFont="1" applyBorder="1" applyAlignment="1">
      <alignment horizontal="right"/>
    </xf>
    <xf numFmtId="164" fontId="1" fillId="7" borderId="16" xfId="1" applyNumberFormat="1" applyFont="1" applyFill="1" applyBorder="1" applyAlignment="1">
      <alignment horizontal="right"/>
    </xf>
    <xf numFmtId="164" fontId="1" fillId="7" borderId="17" xfId="1" applyNumberFormat="1" applyFont="1" applyFill="1" applyBorder="1" applyAlignment="1">
      <alignment horizontal="right"/>
    </xf>
    <xf numFmtId="164" fontId="1" fillId="0" borderId="8" xfId="1" applyNumberFormat="1" applyFont="1" applyFill="1" applyBorder="1" applyAlignment="1">
      <alignment horizontal="right"/>
    </xf>
    <xf numFmtId="166" fontId="6" fillId="0" borderId="0" xfId="2" applyNumberFormat="1" applyFont="1"/>
    <xf numFmtId="166" fontId="5" fillId="0" borderId="0" xfId="2" applyNumberFormat="1"/>
    <xf numFmtId="165" fontId="6" fillId="0" borderId="0" xfId="2" applyNumberFormat="1" applyFont="1"/>
    <xf numFmtId="0" fontId="8" fillId="0" borderId="0" xfId="2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2" fillId="4" borderId="2" xfId="5" applyFont="1" applyFill="1" applyBorder="1" applyAlignment="1">
      <alignment horizontal="center" vertical="center" wrapText="1"/>
    </xf>
    <xf numFmtId="0" fontId="2" fillId="5" borderId="7" xfId="5" applyFont="1" applyFill="1" applyBorder="1" applyAlignment="1">
      <alignment horizontal="center" vertical="center" wrapText="1"/>
    </xf>
    <xf numFmtId="0" fontId="2" fillId="6" borderId="7" xfId="5" applyFont="1" applyFill="1" applyBorder="1" applyAlignment="1">
      <alignment horizontal="center" vertical="center" wrapText="1"/>
    </xf>
    <xf numFmtId="0" fontId="22" fillId="0" borderId="0" xfId="2" applyFont="1"/>
  </cellXfs>
  <cellStyles count="6">
    <cellStyle name="Normalny" xfId="0" builtinId="0"/>
    <cellStyle name="Normalny 7" xfId="5" xr:uid="{3496238A-FB3E-4926-997E-EAB8EFD316D8}"/>
    <cellStyle name="Normalny_Leasing market at the end of 2005" xfId="2" xr:uid="{62E205EA-85D2-4C2E-B7B4-BC1C3A70B9FC}"/>
    <cellStyle name="Normalny_Leasing market at the end of 2005 2" xfId="4" xr:uid="{65B22ACA-3D72-4E59-AE03-96BE5CAC7A5E}"/>
    <cellStyle name="Procentowy" xfId="1" builtinId="5"/>
    <cellStyle name="Procentowy 2" xfId="3" xr:uid="{44129C7B-B487-4E59-9CAF-436793F245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F43-4464-8FDF-EC1FB109BB76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F43-4464-8FDF-EC1FB109BB76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F43-4464-8FDF-EC1FB109BB76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F43-4464-8FDF-EC1FB109BB76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F43-4464-8FDF-EC1FB109BB76}"/>
              </c:ext>
            </c:extLst>
          </c:dPt>
          <c:dLbls>
            <c:dLbl>
              <c:idx val="0"/>
              <c:layout>
                <c:manualLayout>
                  <c:x val="0.17746226042919805"/>
                  <c:y val="4.68928704067525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F43-4464-8FDF-EC1FB109BB76}"/>
                </c:ext>
              </c:extLst>
            </c:dLbl>
            <c:dLbl>
              <c:idx val="1"/>
              <c:layout>
                <c:manualLayout>
                  <c:x val="-0.22271816182497692"/>
                  <c:y val="-7.07219485845865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F43-4464-8FDF-EC1FB109BB76}"/>
                </c:ext>
              </c:extLst>
            </c:dLbl>
            <c:dLbl>
              <c:idx val="2"/>
              <c:layout>
                <c:manualLayout>
                  <c:x val="-0.1649764161666496"/>
                  <c:y val="-9.822492858970352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F43-4464-8FDF-EC1FB109BB76}"/>
                </c:ext>
              </c:extLst>
            </c:dLbl>
            <c:dLbl>
              <c:idx val="3"/>
              <c:layout>
                <c:manualLayout>
                  <c:x val="9.6990388246220513E-2"/>
                  <c:y val="-0.2158821290470870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7399295610334"/>
                      <c:h val="0.1289553936185695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0F43-4464-8FDF-EC1FB109BB76}"/>
                </c:ext>
              </c:extLst>
            </c:dLbl>
            <c:dLbl>
              <c:idx val="4"/>
              <c:layout>
                <c:manualLayout>
                  <c:x val="0.29703074864311724"/>
                  <c:y val="-5.526097082395758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F43-4464-8FDF-EC1FB109BB7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2025'!$B$36,'szacunek rynku_12 2025'!$B$45:$B$51)</c15:sqref>
                  </c15:fullRef>
                </c:ext>
              </c:extLst>
              <c:f>('szacunek rynku_12 2025'!$B$36,'szacunek rynku_12 2025'!$B$45,'szacunek rynku_12 2025'!$B$49:$B$51)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2025'!$R$36,'szacunek rynku_12 2025'!$R$45:$R$51)</c15:sqref>
                  </c15:fullRef>
                </c:ext>
              </c:extLst>
              <c:f>('szacunek rynku_12 2025'!$R$36,'szacunek rynku_12 2025'!$R$45,'szacunek rynku_12 2025'!$R$49:$R$51)</c:f>
              <c:numCache>
                <c:formatCode>#,##0</c:formatCode>
                <c:ptCount val="5"/>
                <c:pt idx="0">
                  <c:v>75787.139087328047</c:v>
                </c:pt>
                <c:pt idx="1">
                  <c:v>17742.457765219358</c:v>
                </c:pt>
                <c:pt idx="2">
                  <c:v>828.01896739617882</c:v>
                </c:pt>
                <c:pt idx="3">
                  <c:v>1522.9499164753177</c:v>
                </c:pt>
                <c:pt idx="4">
                  <c:v>533.06015798360079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2025'!$R$46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62FF-42E8-95E0-263BC0E0B280}"/>
                      </c:ext>
                    </c:extLst>
                  </c15:dLbl>
                </c15:categoryFilterException>
                <c15:categoryFilterException>
                  <c15:sqref>'szacunek rynku_12 2025'!$R$47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62FF-42E8-95E0-263BC0E0B280}"/>
                      </c:ext>
                    </c:extLst>
                  </c15:dLbl>
                </c15:categoryFilterException>
                <c15:categoryFilterException>
                  <c15:sqref>'szacunek rynku_12 2025'!$R$48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62FF-42E8-95E0-263BC0E0B280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0F43-4464-8FDF-EC1FB109BB7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FB8-409A-86B0-2A0AA2D936C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FB8-409A-86B0-2A0AA2D936C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FB8-409A-86B0-2A0AA2D936C5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FB8-409A-86B0-2A0AA2D936C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FB8-409A-86B0-2A0AA2D936C5}"/>
              </c:ext>
            </c:extLst>
          </c:dPt>
          <c:dLbls>
            <c:dLbl>
              <c:idx val="0"/>
              <c:layout>
                <c:manualLayout>
                  <c:x val="0.18159454176463227"/>
                  <c:y val="-5.476208369420457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B8-409A-86B0-2A0AA2D936C5}"/>
                </c:ext>
              </c:extLst>
            </c:dLbl>
            <c:dLbl>
              <c:idx val="1"/>
              <c:layout>
                <c:manualLayout>
                  <c:x val="-0.14445020367641206"/>
                  <c:y val="4.30273514740178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FB8-409A-86B0-2A0AA2D936C5}"/>
                </c:ext>
              </c:extLst>
            </c:dLbl>
            <c:dLbl>
              <c:idx val="2"/>
              <c:layout>
                <c:manualLayout>
                  <c:x val="-0.148577352352881"/>
                  <c:y val="-7.04083933211201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FB8-409A-86B0-2A0AA2D936C5}"/>
                </c:ext>
              </c:extLst>
            </c:dLbl>
            <c:dLbl>
              <c:idx val="3"/>
              <c:layout>
                <c:manualLayout>
                  <c:x val="-4.2782608130486678E-4"/>
                  <c:y val="-0.2073136025566316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9349502873567883"/>
                      <c:h val="0.121258899608595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FB8-409A-86B0-2A0AA2D936C5}"/>
                </c:ext>
              </c:extLst>
            </c:dLbl>
            <c:dLbl>
              <c:idx val="4"/>
              <c:layout>
                <c:manualLayout>
                  <c:x val="0.14857735235288089"/>
                  <c:y val="-9.778943516822247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FB8-409A-86B0-2A0AA2D936C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2025'!$B$63,'szacunek rynku_12 2025'!$B$72:$B$78)</c15:sqref>
                  </c15:fullRef>
                </c:ext>
              </c:extLst>
              <c:f>('szacunek rynku_12 2025'!$B$63,'szacunek rynku_12 2025'!$B$72,'szacunek rynku_12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2025'!$R$63,'szacunek rynku_12 2025'!$R$72:$R$78)</c15:sqref>
                  </c15:fullRef>
                </c:ext>
              </c:extLst>
              <c:f>('szacunek rynku_12 2025'!$R$63,'szacunek rynku_12 2025'!$R$72,'szacunek rynku_12 2025'!$R$76:$R$78)</c:f>
              <c:numCache>
                <c:formatCode>#,##0</c:formatCode>
                <c:ptCount val="5"/>
                <c:pt idx="0">
                  <c:v>4442.9794127596897</c:v>
                </c:pt>
                <c:pt idx="1">
                  <c:v>8495.0735896465685</c:v>
                </c:pt>
                <c:pt idx="2">
                  <c:v>166.18158370023409</c:v>
                </c:pt>
                <c:pt idx="3">
                  <c:v>261.41644849491092</c:v>
                </c:pt>
                <c:pt idx="4">
                  <c:v>209.1312593174255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2025'!$R$73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9578-4A87-B14A-DB456B41564D}"/>
                      </c:ext>
                    </c:extLst>
                  </c15:dLbl>
                </c15:categoryFilterException>
                <c15:categoryFilterException>
                  <c15:sqref>'szacunek rynku_12 2025'!$R$74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9578-4A87-B14A-DB456B41564D}"/>
                      </c:ext>
                    </c:extLst>
                  </c15:dLbl>
                </c15:categoryFilterException>
                <c15:categoryFilterException>
                  <c15:sqref>'szacunek rynku_12 2025'!$R$75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9578-4A87-B14A-DB456B41564D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FFB8-409A-86B0-2A0AA2D936C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C73-4926-92FE-1DD6C6550A06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C73-4926-92FE-1DD6C6550A06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C73-4926-92FE-1DD6C6550A06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C73-4926-92FE-1DD6C6550A0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C73-4926-92FE-1DD6C6550A06}"/>
              </c:ext>
            </c:extLst>
          </c:dPt>
          <c:dLbls>
            <c:dLbl>
              <c:idx val="0"/>
              <c:layout>
                <c:manualLayout>
                  <c:x val="0.16098438064729176"/>
                  <c:y val="3.12621733241351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C73-4926-92FE-1DD6C6550A06}"/>
                </c:ext>
              </c:extLst>
            </c:dLbl>
            <c:dLbl>
              <c:idx val="1"/>
              <c:layout>
                <c:manualLayout>
                  <c:x val="-0.21051803623107385"/>
                  <c:y val="7.8155433310338352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C73-4926-92FE-1DD6C6550A06}"/>
                </c:ext>
              </c:extLst>
            </c:dLbl>
            <c:dLbl>
              <c:idx val="2"/>
              <c:layout>
                <c:manualLayout>
                  <c:x val="-0.15685657601530997"/>
                  <c:y val="-6.6432118313787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C73-4926-92FE-1DD6C6550A06}"/>
                </c:ext>
              </c:extLst>
            </c:dLbl>
            <c:dLbl>
              <c:idx val="3"/>
              <c:layout>
                <c:manualLayout>
                  <c:x val="-1.8575120843918245E-2"/>
                  <c:y val="-0.2071118982723956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7380612189179558"/>
                      <c:h val="0.121140921631023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C73-4926-92FE-1DD6C6550A06}"/>
                </c:ext>
              </c:extLst>
            </c:dLbl>
            <c:dLbl>
              <c:idx val="4"/>
              <c:layout>
                <c:manualLayout>
                  <c:x val="0.16923998991125544"/>
                  <c:y val="-4.29854883206859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C73-4926-92FE-1DD6C6550A0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2025'!$B$8,'szacunek rynku_12 2025'!$B$17:$B$23)</c15:sqref>
                  </c15:fullRef>
                </c:ext>
              </c:extLst>
              <c:f>('szacunek rynku_12 2025'!$B$8,'szacunek rynku_12 2025'!$B$17,'szacunek rynku_12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2025'!$R$8,'szacunek rynku_12 2025'!$R$17:$R$23)</c15:sqref>
                  </c15:fullRef>
                </c:ext>
              </c:extLst>
              <c:f>('szacunek rynku_12 2025'!$R$8,'szacunek rynku_12 2025'!$R$17,'szacunek rynku_12 2025'!$R$21:$R$23)</c:f>
              <c:numCache>
                <c:formatCode>#,##0</c:formatCode>
                <c:ptCount val="5"/>
                <c:pt idx="0">
                  <c:v>80230.11850008773</c:v>
                </c:pt>
                <c:pt idx="1">
                  <c:v>26237.531354865925</c:v>
                </c:pt>
                <c:pt idx="2">
                  <c:v>994.20055109641294</c:v>
                </c:pt>
                <c:pt idx="3">
                  <c:v>1784.3663649702285</c:v>
                </c:pt>
                <c:pt idx="4">
                  <c:v>742.19141730102626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2025'!$R$18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E41E-4196-9B03-D6B21D4CF542}"/>
                      </c:ext>
                    </c:extLst>
                  </c15:dLbl>
                </c15:categoryFilterException>
                <c15:categoryFilterException>
                  <c15:sqref>'szacunek rynku_12 2025'!$R$19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E41E-4196-9B03-D6B21D4CF542}"/>
                      </c:ext>
                    </c:extLst>
                  </c15:dLbl>
                </c15:categoryFilterException>
                <c15:categoryFilterException>
                  <c15:sqref>'szacunek rynku_12 2025'!$R$20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E41E-4196-9B03-D6B21D4CF54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AC73-4926-92FE-1DD6C6550A0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A1E-45EE-BD40-7FE93A903FE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A1E-45EE-BD40-7FE93A903FEA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A1E-45EE-BD40-7FE93A903FE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A1E-45EE-BD40-7FE93A903FE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A1E-45EE-BD40-7FE93A903FEA}"/>
              </c:ext>
            </c:extLst>
          </c:dPt>
          <c:dLbls>
            <c:dLbl>
              <c:idx val="0"/>
              <c:layout>
                <c:manualLayout>
                  <c:x val="0.15713098231608985"/>
                  <c:y val="3.907772867932969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A1E-45EE-BD40-7FE93A903FEA}"/>
                </c:ext>
              </c:extLst>
            </c:dLbl>
            <c:dLbl>
              <c:idx val="1"/>
              <c:layout>
                <c:manualLayout>
                  <c:x val="-0.23569647347413475"/>
                  <c:y val="-3.9077728679329697E-3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A1E-45EE-BD40-7FE93A903FEA}"/>
                </c:ext>
              </c:extLst>
            </c:dLbl>
            <c:dLbl>
              <c:idx val="2"/>
              <c:layout>
                <c:manualLayout>
                  <c:x val="-0.19021118911947721"/>
                  <c:y val="-7.815545735865939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A1E-45EE-BD40-7FE93A903FEA}"/>
                </c:ext>
              </c:extLst>
            </c:dLbl>
            <c:dLbl>
              <c:idx val="3"/>
              <c:layout>
                <c:manualLayout>
                  <c:x val="-2.8945180952963955E-2"/>
                  <c:y val="-0.1973425298306149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451450401016107"/>
                      <c:h val="0.13286427750972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6A1E-45EE-BD40-7FE93A903FEA}"/>
                </c:ext>
              </c:extLst>
            </c:dLbl>
            <c:dLbl>
              <c:idx val="4"/>
              <c:layout>
                <c:manualLayout>
                  <c:x val="0.20261626667074736"/>
                  <c:y val="-5.86165930189945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A1E-45EE-BD40-7FE93A903FE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2025'!$B$36,'szacunek rynku_12 2025'!$B$45:$B$51)</c15:sqref>
                  </c15:fullRef>
                </c:ext>
              </c:extLst>
              <c:f>('szacunek rynku_12 2025'!$B$36,'szacunek rynku_12 2025'!$B$45,'szacunek rynku_12 2025'!$B$49:$B$51)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2025'!$S$36,'szacunek rynku_12 2025'!$S$45:$S$51)</c15:sqref>
                  </c15:fullRef>
                </c:ext>
              </c:extLst>
              <c:f>('szacunek rynku_12 2025'!$S$36,'szacunek rynku_12 2025'!$S$45,'szacunek rynku_12 2025'!$S$49:$S$51)</c:f>
              <c:numCache>
                <c:formatCode>#,##0</c:formatCode>
                <c:ptCount val="5"/>
                <c:pt idx="0">
                  <c:v>81957.983248223696</c:v>
                </c:pt>
                <c:pt idx="1">
                  <c:v>16498.36511848195</c:v>
                </c:pt>
                <c:pt idx="2">
                  <c:v>1062.6992326456075</c:v>
                </c:pt>
                <c:pt idx="3">
                  <c:v>1508.285965474201</c:v>
                </c:pt>
                <c:pt idx="4">
                  <c:v>414.16539355853229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2025'!$S$46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1229-483E-B8D4-FBDFCAC72AAE}"/>
                      </c:ext>
                    </c:extLst>
                  </c15:dLbl>
                </c15:categoryFilterException>
                <c15:categoryFilterException>
                  <c15:sqref>'szacunek rynku_12 2025'!$S$47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1229-483E-B8D4-FBDFCAC72AAE}"/>
                      </c:ext>
                    </c:extLst>
                  </c15:dLbl>
                </c15:categoryFilterException>
                <c15:categoryFilterException>
                  <c15:sqref>'szacunek rynku_12 2025'!$S$48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1229-483E-B8D4-FBDFCAC72AA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6A1E-45EE-BD40-7FE93A903FEA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726-4520-8CCB-0D60F53EE6A9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726-4520-8CCB-0D60F53EE6A9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726-4520-8CCB-0D60F53EE6A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726-4520-8CCB-0D60F53EE6A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726-4520-8CCB-0D60F53EE6A9}"/>
              </c:ext>
            </c:extLst>
          </c:dPt>
          <c:dLbls>
            <c:dLbl>
              <c:idx val="0"/>
              <c:layout>
                <c:manualLayout>
                  <c:x val="0.13611235066127023"/>
                  <c:y val="0.1566162504158191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726-4520-8CCB-0D60F53EE6A9}"/>
                </c:ext>
              </c:extLst>
            </c:dLbl>
            <c:dLbl>
              <c:idx val="1"/>
              <c:layout>
                <c:manualLayout>
                  <c:x val="-0.13198773397456509"/>
                  <c:y val="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726-4520-8CCB-0D60F53EE6A9}"/>
                </c:ext>
              </c:extLst>
            </c:dLbl>
            <c:dLbl>
              <c:idx val="2"/>
              <c:layout>
                <c:manualLayout>
                  <c:x val="-0.20210621764855283"/>
                  <c:y val="-9.005434398909609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726-4520-8CCB-0D60F53EE6A9}"/>
                </c:ext>
              </c:extLst>
            </c:dLbl>
            <c:dLbl>
              <c:idx val="3"/>
              <c:layout>
                <c:manualLayout>
                  <c:x val="2.2685554163362102E-2"/>
                  <c:y val="-0.2133896411915537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1561833200501184"/>
                      <c:h val="0.140954625374237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726-4520-8CCB-0D60F53EE6A9}"/>
                </c:ext>
              </c:extLst>
            </c:dLbl>
            <c:dLbl>
              <c:idx val="4"/>
              <c:layout>
                <c:manualLayout>
                  <c:x val="0.22272930108207858"/>
                  <c:y val="-3.915406260395480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726-4520-8CCB-0D60F53EE6A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2025'!$B$63,'szacunek rynku_12 2025'!$B$72:$B$78)</c15:sqref>
                  </c15:fullRef>
                </c:ext>
              </c:extLst>
              <c:f>('szacunek rynku_12 2025'!$B$63,'szacunek rynku_12 2025'!$B$72,'szacunek rynku_12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2025'!$S$63,'szacunek rynku_12 2025'!$S$72:$S$78)</c15:sqref>
                  </c15:fullRef>
                </c:ext>
              </c:extLst>
              <c:f>('szacunek rynku_12 2025'!$S$63,'szacunek rynku_12 2025'!$S$72,'szacunek rynku_12 2025'!$S$76:$S$78)</c:f>
              <c:numCache>
                <c:formatCode>#,##0</c:formatCode>
                <c:ptCount val="5"/>
                <c:pt idx="0">
                  <c:v>6175.223482051575</c:v>
                </c:pt>
                <c:pt idx="1">
                  <c:v>10192.651579501093</c:v>
                </c:pt>
                <c:pt idx="2">
                  <c:v>409.56346682190485</c:v>
                </c:pt>
                <c:pt idx="3">
                  <c:v>349.61106834596683</c:v>
                </c:pt>
                <c:pt idx="4">
                  <c:v>85.207022706587338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2025'!$S$73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D950-4F6C-8390-72E0F32166B5}"/>
                      </c:ext>
                    </c:extLst>
                  </c15:dLbl>
                </c15:categoryFilterException>
                <c15:categoryFilterException>
                  <c15:sqref>'szacunek rynku_12 2025'!$S$74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D950-4F6C-8390-72E0F32166B5}"/>
                      </c:ext>
                    </c:extLst>
                  </c15:dLbl>
                </c15:categoryFilterException>
                <c15:categoryFilterException>
                  <c15:sqref>'szacunek rynku_12 2025'!$S$75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D950-4F6C-8390-72E0F32166B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E726-4520-8CCB-0D60F53EE6A9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4C5-4D73-8162-A965518BB5E6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4C5-4D73-8162-A965518BB5E6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4C5-4D73-8162-A965518BB5E6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4C5-4D73-8162-A965518BB5E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4C5-4D73-8162-A965518BB5E6}"/>
              </c:ext>
            </c:extLst>
          </c:dPt>
          <c:dLbls>
            <c:dLbl>
              <c:idx val="0"/>
              <c:layout>
                <c:manualLayout>
                  <c:x val="0.23558410147397088"/>
                  <c:y val="0.1056130128537412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C5-4D73-8162-A965518BB5E6}"/>
                </c:ext>
              </c:extLst>
            </c:dLbl>
            <c:dLbl>
              <c:idx val="1"/>
              <c:layout>
                <c:manualLayout>
                  <c:x val="-0.22731799265032276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C5-4D73-8162-A965518BB5E6}"/>
                </c:ext>
              </c:extLst>
            </c:dLbl>
            <c:dLbl>
              <c:idx val="2"/>
              <c:layout>
                <c:manualLayout>
                  <c:x val="-0.17772133970843421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C5-4D73-8162-A965518BB5E6}"/>
                </c:ext>
              </c:extLst>
            </c:dLbl>
            <c:dLbl>
              <c:idx val="3"/>
              <c:layout>
                <c:manualLayout>
                  <c:x val="3.7197489706416453E-2"/>
                  <c:y val="-0.1975354499671826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907229525759669"/>
                      <c:h val="0.1251709781970266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34C5-4D73-8162-A965518BB5E6}"/>
                </c:ext>
              </c:extLst>
            </c:dLbl>
            <c:dLbl>
              <c:idx val="4"/>
              <c:layout>
                <c:manualLayout>
                  <c:x val="0.16532217647296202"/>
                  <c:y val="-8.996664057911291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4C5-4D73-8162-A965518BB5E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rynku_12 2025'!$B$8,'szacunek rynku_12 2025'!$B$17:$B$23)</c15:sqref>
                  </c15:fullRef>
                </c:ext>
              </c:extLst>
              <c:f>('szacunek rynku_12 2025'!$B$8,'szacunek rynku_12 2025'!$B$17,'szacunek rynku_12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rynku_12 2025'!$S$8,'szacunek rynku_12 2025'!$S$17:$S$23)</c15:sqref>
                  </c15:fullRef>
                </c:ext>
              </c:extLst>
              <c:f>('szacunek rynku_12 2025'!$S$8,'szacunek rynku_12 2025'!$S$17,'szacunek rynku_12 2025'!$S$21:$S$23)</c:f>
              <c:numCache>
                <c:formatCode>#,##0</c:formatCode>
                <c:ptCount val="5"/>
                <c:pt idx="0">
                  <c:v>88133.206730275269</c:v>
                </c:pt>
                <c:pt idx="1">
                  <c:v>26691.016697983043</c:v>
                </c:pt>
                <c:pt idx="2">
                  <c:v>1472.2626994675124</c:v>
                </c:pt>
                <c:pt idx="3">
                  <c:v>1857.897033820168</c:v>
                </c:pt>
                <c:pt idx="4">
                  <c:v>499.37241626511963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'szacunek rynku_12 2025'!$S$18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B-CA01-4A3A-80B6-8845FC9D56A3}"/>
                      </c:ext>
                    </c:extLst>
                  </c15:dLbl>
                </c15:categoryFilterException>
                <c15:categoryFilterException>
                  <c15:sqref>'szacunek rynku_12 2025'!$S$19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D-CA01-4A3A-80B6-8845FC9D56A3}"/>
                      </c:ext>
                    </c:extLst>
                  </c15:dLbl>
                </c15:categoryFilterException>
                <c15:categoryFilterException>
                  <c15:sqref>'szacunek rynku_12 2025'!$S$20</c15:sqref>
                  <c15:spPr xmlns:c15="http://schemas.microsoft.com/office/drawing/2012/chart"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635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  <c15:dLbl>
                    <c:idx val="1"/>
                    <c:numFmt formatCode="0.0%" sourceLinked="0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0">
                        <a:spAutoFit/>
                      </a:bodyPr>
                      <a:lstStyle/>
                      <a:p>
                        <a:pPr algn="ctr">
                          <a:defRPr lang="en-GB" sz="1000" b="0" i="0" u="none" strike="noStrike" kern="1200" spc="0" baseline="0">
                            <a:solidFill>
                              <a:sysClr val="windowText" lastClr="000000"/>
                            </a:solidFill>
                            <a:latin typeface="Arial" panose="020B0604020202020204" pitchFamily="34" charset="0"/>
                            <a:ea typeface="+mn-ea"/>
                            <a:cs typeface="Arial" panose="020B0604020202020204" pitchFamily="34" charset="0"/>
                          </a:defRPr>
                        </a:pPr>
                        <a:endParaRPr lang="pl-PL"/>
                      </a:p>
                    </c:txPr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>
                      <c:ext xmlns:c16="http://schemas.microsoft.com/office/drawing/2014/chart" uri="{C3380CC4-5D6E-409C-BE32-E72D297353CC}">
                        <c16:uniqueId val="{0000000F-CA01-4A3A-80B6-8845FC9D56A3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34C5-4D73-8162-A965518BB5E6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188510</xdr:colOff>
      <xdr:row>34</xdr:row>
      <xdr:rowOff>18652</xdr:rowOff>
    </xdr:from>
    <xdr:to>
      <xdr:col>27</xdr:col>
      <xdr:colOff>21179</xdr:colOff>
      <xdr:row>54</xdr:row>
      <xdr:rowOff>191441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8FFCF938-4CDF-4A9B-851B-2D26A1C9D1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225145</xdr:colOff>
      <xdr:row>61</xdr:row>
      <xdr:rowOff>40798</xdr:rowOff>
    </xdr:from>
    <xdr:to>
      <xdr:col>27</xdr:col>
      <xdr:colOff>57725</xdr:colOff>
      <xdr:row>82</xdr:row>
      <xdr:rowOff>5243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DDB271E8-135F-4CE3-B072-119A95C4E4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157982</xdr:colOff>
      <xdr:row>6</xdr:row>
      <xdr:rowOff>28317</xdr:rowOff>
    </xdr:from>
    <xdr:to>
      <xdr:col>26</xdr:col>
      <xdr:colOff>582332</xdr:colOff>
      <xdr:row>26</xdr:row>
      <xdr:rowOff>204608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245A3B4E-7375-48F0-A3C9-FD716BA57E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230169</xdr:colOff>
      <xdr:row>34</xdr:row>
      <xdr:rowOff>12843</xdr:rowOff>
    </xdr:from>
    <xdr:to>
      <xdr:col>33</xdr:col>
      <xdr:colOff>102069</xdr:colOff>
      <xdr:row>54</xdr:row>
      <xdr:rowOff>185604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6057F823-8B68-418F-9002-F714768457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300996</xdr:colOff>
      <xdr:row>61</xdr:row>
      <xdr:rowOff>53385</xdr:rowOff>
    </xdr:from>
    <xdr:to>
      <xdr:col>33</xdr:col>
      <xdr:colOff>180647</xdr:colOff>
      <xdr:row>82</xdr:row>
      <xdr:rowOff>14655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9F394989-2D12-4D09-8474-1C998DE0BF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233833</xdr:colOff>
      <xdr:row>6</xdr:row>
      <xdr:rowOff>46006</xdr:rowOff>
    </xdr:from>
    <xdr:to>
      <xdr:col>33</xdr:col>
      <xdr:colOff>107198</xdr:colOff>
      <xdr:row>27</xdr:row>
      <xdr:rowOff>11526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EFF68EA-FEEF-4B3C-804E-1CAECC331E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12 2025'!$R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marL="0" indent="0" algn="ctr"/>
          <a:fld id="{EE573F98-4A5E-47A5-8028-A32CB29396B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12 2025'!$R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7AAEADA1-82E4-4BC8-9396-CCE49B458408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12 2025'!$R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6AB9256F-495E-486C-BB42-81E286D2614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12 2025'!$S$35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EE320CA-1939-4BCB-B9B4-E9D273C5EF9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12 2025'!$S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47C68544-B0B8-40B9-867E-7CB5810E735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12 2025'!$S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F1A72856-0FB9-467B-80DA-87BF76818654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I-XII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3C02B-C322-41DE-9205-A265B9EE3E3D}">
  <sheetPr>
    <tabColor theme="4" tint="-0.249977111117893"/>
    <pageSetUpPr autoPageBreaks="0" fitToPage="1"/>
  </sheetPr>
  <dimension ref="A2:V142"/>
  <sheetViews>
    <sheetView showGridLines="0" tabSelected="1" zoomScale="104" zoomScaleNormal="104" workbookViewId="0">
      <selection activeCell="B4" sqref="B4"/>
    </sheetView>
  </sheetViews>
  <sheetFormatPr defaultColWidth="9.140625" defaultRowHeight="12.75" x14ac:dyDescent="0.2"/>
  <cols>
    <col min="1" max="1" width="6.28515625" style="1" customWidth="1"/>
    <col min="2" max="2" width="44.7109375" style="3" customWidth="1"/>
    <col min="3" max="3" width="10.5703125" style="3" bestFit="1" customWidth="1"/>
    <col min="4" max="4" width="10.5703125" style="3" customWidth="1"/>
    <col min="5" max="5" width="2.5703125" style="3" customWidth="1"/>
    <col min="6" max="6" width="10" style="1" bestFit="1" customWidth="1"/>
    <col min="7" max="7" width="2.5703125" style="3" customWidth="1"/>
    <col min="8" max="8" width="10.5703125" style="3" bestFit="1" customWidth="1"/>
    <col min="9" max="9" width="10.5703125" style="3" customWidth="1"/>
    <col min="10" max="10" width="2.5703125" style="3" customWidth="1"/>
    <col min="11" max="11" width="10" style="1" bestFit="1" customWidth="1"/>
    <col min="12" max="12" width="2.5703125" style="3" customWidth="1"/>
    <col min="13" max="13" width="10.5703125" style="3" bestFit="1" customWidth="1"/>
    <col min="14" max="14" width="10.5703125" style="3" customWidth="1"/>
    <col min="15" max="15" width="2.5703125" style="3" customWidth="1"/>
    <col min="16" max="16" width="10" style="1" bestFit="1" customWidth="1"/>
    <col min="17" max="17" width="2.5703125" style="3" customWidth="1"/>
    <col min="18" max="18" width="10.5703125" style="3" bestFit="1" customWidth="1"/>
    <col min="19" max="19" width="10.5703125" style="3" customWidth="1"/>
    <col min="20" max="20" width="2.5703125" style="3" customWidth="1"/>
    <col min="21" max="21" width="10" style="1" bestFit="1" customWidth="1"/>
    <col min="22" max="22" width="9" style="3" customWidth="1"/>
    <col min="23" max="23" width="10.42578125" style="3" customWidth="1"/>
    <col min="24" max="26" width="9.140625" style="3"/>
    <col min="27" max="27" width="8.42578125" style="3" customWidth="1"/>
    <col min="28" max="28" width="2.42578125" style="3" customWidth="1"/>
    <col min="29" max="16384" width="9.140625" style="3"/>
  </cols>
  <sheetData>
    <row r="2" spans="1:22" ht="23.25" x14ac:dyDescent="0.35">
      <c r="B2" s="148" t="s">
        <v>76</v>
      </c>
    </row>
    <row r="3" spans="1:22" ht="9" customHeight="1" x14ac:dyDescent="0.35">
      <c r="B3" s="148"/>
    </row>
    <row r="4" spans="1:22" ht="18" x14ac:dyDescent="0.2">
      <c r="B4" s="2" t="s">
        <v>0</v>
      </c>
    </row>
    <row r="6" spans="1:22" ht="24.75" customHeight="1" x14ac:dyDescent="0.2">
      <c r="A6" s="4"/>
      <c r="C6" s="143" t="str">
        <f>C$33</f>
        <v>I-IX 2025 vs I-IX 2024</v>
      </c>
      <c r="D6" s="143"/>
      <c r="E6" s="143"/>
      <c r="F6" s="143"/>
      <c r="H6" s="143" t="str">
        <f>H33</f>
        <v>X-XII 2025 vs X-XII 2024</v>
      </c>
      <c r="I6" s="143"/>
      <c r="J6" s="143"/>
      <c r="K6" s="143"/>
      <c r="M6" s="143" t="str">
        <f>M$33</f>
        <v>XII 2025 vs XII 2024</v>
      </c>
      <c r="N6" s="143"/>
      <c r="O6" s="143"/>
      <c r="P6" s="143"/>
      <c r="R6" s="143" t="str">
        <f>R$33</f>
        <v>I-XII 2025 vs I-XII 2024</v>
      </c>
      <c r="S6" s="143"/>
      <c r="T6" s="143"/>
      <c r="U6" s="143"/>
    </row>
    <row r="7" spans="1:22" ht="22.5" x14ac:dyDescent="0.2">
      <c r="A7" s="5"/>
      <c r="C7" s="6" t="str">
        <f>C$35</f>
        <v>I-IX 2024</v>
      </c>
      <c r="D7" s="6" t="str">
        <f>D$35</f>
        <v>I-IX 2025</v>
      </c>
      <c r="F7" s="6" t="str">
        <f>F$35</f>
        <v>I-IX 25/
I-IX 24</v>
      </c>
      <c r="H7" s="6" t="str">
        <f>H$35</f>
        <v>X-XII 2024</v>
      </c>
      <c r="I7" s="6" t="str">
        <f>I$35</f>
        <v>X-XII 2025</v>
      </c>
      <c r="K7" s="6" t="str">
        <f>K$35</f>
        <v>X-XII 2025/
X-XII 2024</v>
      </c>
      <c r="M7" s="6" t="str">
        <f>M$35</f>
        <v>XII 2024</v>
      </c>
      <c r="N7" s="6" t="str">
        <f>N$35</f>
        <v>XII 2025</v>
      </c>
      <c r="P7" s="6" t="str">
        <f>P$35</f>
        <v>XII 25 / 
XII 24</v>
      </c>
      <c r="R7" s="6" t="str">
        <f>R$35</f>
        <v>I-XII 2024</v>
      </c>
      <c r="S7" s="6" t="str">
        <f>S$35</f>
        <v>I-XII 2025</v>
      </c>
      <c r="U7" s="6" t="str">
        <f>U$35</f>
        <v>I-XII 25/
I-XII 24</v>
      </c>
    </row>
    <row r="8" spans="1:22" s="10" customFormat="1" x14ac:dyDescent="0.2">
      <c r="A8" s="7"/>
      <c r="B8" s="8" t="s">
        <v>1</v>
      </c>
      <c r="C8" s="9">
        <f>SUM(C36,C63)</f>
        <v>56945.149184725189</v>
      </c>
      <c r="D8" s="9">
        <f>SUM(D36,D63)</f>
        <v>62580.432161402161</v>
      </c>
      <c r="F8" s="11">
        <f t="shared" ref="F8:F23" si="0">IF(C8,D8/C8-1,"")</f>
        <v>9.895984218772691E-2</v>
      </c>
      <c r="H8" s="9">
        <f>SUM(H36,H63)</f>
        <v>23284.969315362541</v>
      </c>
      <c r="I8" s="9">
        <f>SUM(I36,I63)</f>
        <v>25552.774568873105</v>
      </c>
      <c r="K8" s="11">
        <f t="shared" ref="K8:K23" si="1">IF(H8,I8/H8-1,"")</f>
        <v>9.7393525531268343E-2</v>
      </c>
      <c r="M8" s="9">
        <f>SUM(M36,M63)</f>
        <v>8560.6490885095445</v>
      </c>
      <c r="N8" s="9">
        <f>SUM(N36,N63)</f>
        <v>9253.7546939965214</v>
      </c>
      <c r="P8" s="11">
        <f t="shared" ref="P8:P23" si="2">IF(M8,N8/M8-1,"")</f>
        <v>8.096414165805399E-2</v>
      </c>
      <c r="R8" s="9">
        <f>SUM(R36,R63)</f>
        <v>80230.11850008773</v>
      </c>
      <c r="S8" s="9">
        <f>SUM(S36,S63)</f>
        <v>88133.206730275269</v>
      </c>
      <c r="U8" s="11">
        <f t="shared" ref="U8:U23" si="3">IF(R8,S8/R8-1,"")</f>
        <v>9.8505254360043093E-2</v>
      </c>
    </row>
    <row r="9" spans="1:22" s="1" customFormat="1" ht="11.25" x14ac:dyDescent="0.2">
      <c r="A9" s="12"/>
      <c r="B9" s="13" t="s">
        <v>2</v>
      </c>
      <c r="C9" s="14">
        <f t="shared" ref="C9:D23" si="4">SUM(C37,C64)</f>
        <v>36645.770807953093</v>
      </c>
      <c r="D9" s="14">
        <f t="shared" si="4"/>
        <v>41722.334699858198</v>
      </c>
      <c r="F9" s="15">
        <f t="shared" si="0"/>
        <v>0.13853068935319968</v>
      </c>
      <c r="H9" s="14">
        <f t="shared" ref="H9:I23" si="5">SUM(H37,H64)</f>
        <v>15554.107176715859</v>
      </c>
      <c r="I9" s="14">
        <f t="shared" si="5"/>
        <v>17420.464349706734</v>
      </c>
      <c r="K9" s="15">
        <f t="shared" si="1"/>
        <v>0.11999127637391926</v>
      </c>
      <c r="M9" s="14">
        <f t="shared" ref="M9:N23" si="6">SUM(M37,M64)</f>
        <v>5994.6946560926008</v>
      </c>
      <c r="N9" s="14">
        <f t="shared" si="6"/>
        <v>6568.4218742541052</v>
      </c>
      <c r="P9" s="15">
        <f t="shared" si="2"/>
        <v>9.5705828415865613E-2</v>
      </c>
      <c r="R9" s="14">
        <f t="shared" ref="R9:S23" si="7">SUM(R37,R64)</f>
        <v>52199.87798466895</v>
      </c>
      <c r="S9" s="14">
        <f t="shared" si="7"/>
        <v>59142.799049564936</v>
      </c>
      <c r="U9" s="15">
        <f t="shared" si="3"/>
        <v>0.13300646156558282</v>
      </c>
    </row>
    <row r="10" spans="1:22" s="1" customFormat="1" ht="11.25" x14ac:dyDescent="0.2">
      <c r="A10" s="12"/>
      <c r="B10" s="13" t="s">
        <v>3</v>
      </c>
      <c r="C10" s="14">
        <f t="shared" si="4"/>
        <v>6073.2906951591422</v>
      </c>
      <c r="D10" s="14">
        <f t="shared" si="4"/>
        <v>5936.1503524231975</v>
      </c>
      <c r="F10" s="15">
        <f t="shared" si="0"/>
        <v>-2.2580895534155099E-2</v>
      </c>
      <c r="H10" s="14">
        <f t="shared" si="5"/>
        <v>2159.64754919395</v>
      </c>
      <c r="I10" s="14">
        <f t="shared" si="5"/>
        <v>2351.466981402797</v>
      </c>
      <c r="K10" s="15">
        <f t="shared" si="1"/>
        <v>8.8819785561973008E-2</v>
      </c>
      <c r="M10" s="14">
        <f t="shared" si="6"/>
        <v>744.81707669375828</v>
      </c>
      <c r="N10" s="14">
        <f t="shared" si="6"/>
        <v>835.97079826764934</v>
      </c>
      <c r="P10" s="15">
        <f t="shared" si="2"/>
        <v>0.12238403821045862</v>
      </c>
      <c r="R10" s="14">
        <f t="shared" si="7"/>
        <v>8232.9382443530922</v>
      </c>
      <c r="S10" s="14">
        <f t="shared" si="7"/>
        <v>8287.6173338259941</v>
      </c>
      <c r="U10" s="15">
        <f t="shared" si="3"/>
        <v>6.6415036588431953E-3</v>
      </c>
    </row>
    <row r="11" spans="1:22" x14ac:dyDescent="0.2">
      <c r="A11" s="16"/>
      <c r="B11" s="17" t="s">
        <v>4</v>
      </c>
      <c r="C11" s="18">
        <f t="shared" si="4"/>
        <v>13500.008637417635</v>
      </c>
      <c r="D11" s="18">
        <f t="shared" si="4"/>
        <v>14191.501882894932</v>
      </c>
      <c r="F11" s="19">
        <f t="shared" si="0"/>
        <v>5.1221689115124258E-2</v>
      </c>
      <c r="H11" s="18">
        <f t="shared" si="5"/>
        <v>5347.8182113584962</v>
      </c>
      <c r="I11" s="18">
        <f t="shared" si="5"/>
        <v>5477.7342357651487</v>
      </c>
      <c r="K11" s="19">
        <f t="shared" si="1"/>
        <v>2.4293276112250295E-2</v>
      </c>
      <c r="M11" s="18">
        <f t="shared" si="6"/>
        <v>1736.8311885391679</v>
      </c>
      <c r="N11" s="18">
        <f t="shared" si="6"/>
        <v>1733.5858818330255</v>
      </c>
      <c r="P11" s="19">
        <f t="shared" si="2"/>
        <v>-1.8685216660992987E-3</v>
      </c>
      <c r="R11" s="18">
        <f t="shared" si="7"/>
        <v>18847.826848776131</v>
      </c>
      <c r="S11" s="18">
        <f t="shared" si="7"/>
        <v>19669.236118660079</v>
      </c>
      <c r="U11" s="19">
        <f t="shared" si="3"/>
        <v>4.3581112903596342E-2</v>
      </c>
    </row>
    <row r="12" spans="1:22" s="1" customFormat="1" ht="11.25" x14ac:dyDescent="0.2">
      <c r="A12" s="12"/>
      <c r="B12" s="20" t="s">
        <v>5</v>
      </c>
      <c r="C12" s="14">
        <f t="shared" si="4"/>
        <v>3256.3639867818911</v>
      </c>
      <c r="D12" s="14">
        <f t="shared" si="4"/>
        <v>3235.7150728291267</v>
      </c>
      <c r="F12" s="15">
        <f t="shared" si="0"/>
        <v>-6.3410951713572805E-3</v>
      </c>
      <c r="H12" s="14">
        <f t="shared" si="5"/>
        <v>1593.8551249811871</v>
      </c>
      <c r="I12" s="14">
        <f t="shared" si="5"/>
        <v>1402.7019038810315</v>
      </c>
      <c r="K12" s="15">
        <f t="shared" si="1"/>
        <v>-0.11993136521891345</v>
      </c>
      <c r="M12" s="14">
        <f t="shared" si="6"/>
        <v>609.49209242160771</v>
      </c>
      <c r="N12" s="14">
        <f t="shared" si="6"/>
        <v>493.62626188971467</v>
      </c>
      <c r="P12" s="15">
        <f t="shared" si="2"/>
        <v>-0.19010227035356586</v>
      </c>
      <c r="R12" s="14">
        <f t="shared" si="7"/>
        <v>4850.2191117630782</v>
      </c>
      <c r="S12" s="14">
        <f t="shared" si="7"/>
        <v>4638.4169767101575</v>
      </c>
      <c r="U12" s="15">
        <f t="shared" si="3"/>
        <v>-4.3668570465042245E-2</v>
      </c>
      <c r="V12" s="21"/>
    </row>
    <row r="13" spans="1:22" s="1" customFormat="1" ht="11.25" x14ac:dyDescent="0.2">
      <c r="A13" s="12"/>
      <c r="B13" s="20" t="s">
        <v>6</v>
      </c>
      <c r="C13" s="14">
        <f t="shared" si="4"/>
        <v>6468.8385338517055</v>
      </c>
      <c r="D13" s="14">
        <f t="shared" si="4"/>
        <v>6588.9434654229144</v>
      </c>
      <c r="F13" s="15">
        <f t="shared" si="0"/>
        <v>1.856669183234283E-2</v>
      </c>
      <c r="H13" s="14">
        <f t="shared" si="5"/>
        <v>2214.1420699441924</v>
      </c>
      <c r="I13" s="14">
        <f t="shared" si="5"/>
        <v>2692.5943182801334</v>
      </c>
      <c r="K13" s="15">
        <f t="shared" si="1"/>
        <v>0.21608922698804078</v>
      </c>
      <c r="M13" s="14">
        <f t="shared" si="6"/>
        <v>650.07836035396349</v>
      </c>
      <c r="N13" s="14">
        <f t="shared" si="6"/>
        <v>769.92037825418709</v>
      </c>
      <c r="P13" s="15">
        <f t="shared" si="2"/>
        <v>0.1843501110158019</v>
      </c>
      <c r="R13" s="14">
        <f t="shared" si="7"/>
        <v>8682.9806037958988</v>
      </c>
      <c r="S13" s="14">
        <f t="shared" si="7"/>
        <v>9281.5377837030483</v>
      </c>
      <c r="U13" s="15">
        <f t="shared" si="3"/>
        <v>6.8934529192139493E-2</v>
      </c>
      <c r="V13" s="21"/>
    </row>
    <row r="14" spans="1:22" s="1" customFormat="1" ht="11.25" x14ac:dyDescent="0.2">
      <c r="A14" s="12"/>
      <c r="B14" s="20" t="s">
        <v>7</v>
      </c>
      <c r="C14" s="14">
        <f t="shared" si="4"/>
        <v>2736.8655004066932</v>
      </c>
      <c r="D14" s="14">
        <f t="shared" si="4"/>
        <v>3014.5833543404906</v>
      </c>
      <c r="F14" s="15">
        <f t="shared" si="0"/>
        <v>0.10147296383126214</v>
      </c>
      <c r="H14" s="14">
        <f t="shared" si="5"/>
        <v>936.31734212069739</v>
      </c>
      <c r="I14" s="14">
        <f t="shared" si="5"/>
        <v>946.63669610746206</v>
      </c>
      <c r="K14" s="15">
        <f t="shared" si="1"/>
        <v>1.1021214200083174E-2</v>
      </c>
      <c r="M14" s="14">
        <f t="shared" si="6"/>
        <v>282.11787572574957</v>
      </c>
      <c r="N14" s="14">
        <f t="shared" si="6"/>
        <v>260.02653406233986</v>
      </c>
      <c r="P14" s="15">
        <f t="shared" si="2"/>
        <v>-7.8305359440906108E-2</v>
      </c>
      <c r="R14" s="14">
        <f t="shared" si="7"/>
        <v>3673.1828425273907</v>
      </c>
      <c r="S14" s="14">
        <f t="shared" si="7"/>
        <v>3961.2200504479529</v>
      </c>
      <c r="U14" s="15">
        <f t="shared" si="3"/>
        <v>7.8416245601967915E-2</v>
      </c>
      <c r="V14" s="21"/>
    </row>
    <row r="15" spans="1:22" s="1" customFormat="1" ht="11.25" x14ac:dyDescent="0.2">
      <c r="A15" s="12"/>
      <c r="B15" s="20" t="s">
        <v>8</v>
      </c>
      <c r="C15" s="14">
        <f t="shared" si="4"/>
        <v>1037.9406163773451</v>
      </c>
      <c r="D15" s="14">
        <f t="shared" si="4"/>
        <v>1352.2599903024</v>
      </c>
      <c r="F15" s="15">
        <f t="shared" si="0"/>
        <v>0.30282982375437117</v>
      </c>
      <c r="H15" s="14">
        <f t="shared" si="5"/>
        <v>603.50367431241864</v>
      </c>
      <c r="I15" s="14">
        <f t="shared" si="5"/>
        <v>435.80131749652111</v>
      </c>
      <c r="K15" s="15">
        <f t="shared" si="1"/>
        <v>-0.27788125235022554</v>
      </c>
      <c r="M15" s="14">
        <f t="shared" si="6"/>
        <v>195.14286003784707</v>
      </c>
      <c r="N15" s="14">
        <f t="shared" si="6"/>
        <v>210.01270762678382</v>
      </c>
      <c r="P15" s="15">
        <f t="shared" si="2"/>
        <v>7.6199803498077312E-2</v>
      </c>
      <c r="R15" s="14">
        <f t="shared" si="7"/>
        <v>1641.4442906897636</v>
      </c>
      <c r="S15" s="14">
        <f t="shared" si="7"/>
        <v>1788.061307798921</v>
      </c>
      <c r="U15" s="15">
        <f t="shared" si="3"/>
        <v>8.9321957461953483E-2</v>
      </c>
      <c r="V15" s="21"/>
    </row>
    <row r="16" spans="1:22" s="1" customFormat="1" ht="11.25" x14ac:dyDescent="0.2">
      <c r="A16" s="12"/>
      <c r="B16" s="13" t="s">
        <v>9</v>
      </c>
      <c r="C16" s="14">
        <f t="shared" si="4"/>
        <v>726.07904419532065</v>
      </c>
      <c r="D16" s="14">
        <f t="shared" si="4"/>
        <v>730.44522622583304</v>
      </c>
      <c r="F16" s="15">
        <f t="shared" si="0"/>
        <v>6.0133701219144964E-3</v>
      </c>
      <c r="H16" s="14">
        <f t="shared" si="5"/>
        <v>223.39637809423189</v>
      </c>
      <c r="I16" s="14">
        <f t="shared" si="5"/>
        <v>303.10900199842757</v>
      </c>
      <c r="K16" s="15">
        <f t="shared" si="1"/>
        <v>0.356821469462552</v>
      </c>
      <c r="M16" s="14">
        <f t="shared" si="6"/>
        <v>84.306167184018605</v>
      </c>
      <c r="N16" s="14">
        <f t="shared" si="6"/>
        <v>115.7761396417405</v>
      </c>
      <c r="P16" s="15">
        <f t="shared" si="2"/>
        <v>0.3732819734175683</v>
      </c>
      <c r="R16" s="14">
        <f t="shared" si="7"/>
        <v>949.47542228955263</v>
      </c>
      <c r="S16" s="14">
        <f t="shared" si="7"/>
        <v>1033.5542282242607</v>
      </c>
      <c r="U16" s="15">
        <f t="shared" si="3"/>
        <v>8.8552904015104961E-2</v>
      </c>
      <c r="V16" s="21"/>
    </row>
    <row r="17" spans="1:21" s="10" customFormat="1" x14ac:dyDescent="0.2">
      <c r="A17" s="22"/>
      <c r="B17" s="8" t="s">
        <v>10</v>
      </c>
      <c r="C17" s="9">
        <f t="shared" si="4"/>
        <v>19236.857487011232</v>
      </c>
      <c r="D17" s="9">
        <f t="shared" si="4"/>
        <v>19508.197250187994</v>
      </c>
      <c r="F17" s="23">
        <f t="shared" si="0"/>
        <v>1.4105202128776639E-2</v>
      </c>
      <c r="H17" s="9">
        <f t="shared" si="5"/>
        <v>7000.6738678546963</v>
      </c>
      <c r="I17" s="9">
        <f t="shared" si="5"/>
        <v>7182.8194477950492</v>
      </c>
      <c r="K17" s="23">
        <f t="shared" si="1"/>
        <v>2.6018292435635137E-2</v>
      </c>
      <c r="M17" s="9">
        <f t="shared" si="6"/>
        <v>2751.4555694650062</v>
      </c>
      <c r="N17" s="9">
        <f t="shared" si="6"/>
        <v>2653.8749936980503</v>
      </c>
      <c r="P17" s="23">
        <f t="shared" si="2"/>
        <v>-3.5465074141077135E-2</v>
      </c>
      <c r="R17" s="9">
        <f t="shared" si="7"/>
        <v>26237.531354865925</v>
      </c>
      <c r="S17" s="9">
        <f t="shared" si="7"/>
        <v>26691.016697983043</v>
      </c>
      <c r="U17" s="23">
        <f t="shared" si="3"/>
        <v>1.7283841874590644E-2</v>
      </c>
    </row>
    <row r="18" spans="1:21" s="10" customFormat="1" x14ac:dyDescent="0.2">
      <c r="A18" s="22"/>
      <c r="B18" s="17" t="s">
        <v>11</v>
      </c>
      <c r="C18" s="18">
        <f t="shared" si="4"/>
        <v>3857.6590673061046</v>
      </c>
      <c r="D18" s="18">
        <f t="shared" si="4"/>
        <v>3546.6125219914029</v>
      </c>
      <c r="E18" s="3"/>
      <c r="F18" s="19">
        <f t="shared" si="0"/>
        <v>-8.0630905916709961E-2</v>
      </c>
      <c r="G18" s="3"/>
      <c r="H18" s="18">
        <f t="shared" si="5"/>
        <v>1456.1205511782186</v>
      </c>
      <c r="I18" s="18">
        <f t="shared" si="5"/>
        <v>1245.5458535992375</v>
      </c>
      <c r="J18" s="3"/>
      <c r="K18" s="19">
        <f t="shared" si="1"/>
        <v>-0.14461350566654307</v>
      </c>
      <c r="L18" s="3"/>
      <c r="M18" s="18">
        <f t="shared" si="6"/>
        <v>531.00742140035732</v>
      </c>
      <c r="N18" s="18">
        <f t="shared" si="6"/>
        <v>514.50870191893637</v>
      </c>
      <c r="O18" s="3"/>
      <c r="P18" s="19">
        <f t="shared" si="2"/>
        <v>-3.1070600553775751E-2</v>
      </c>
      <c r="Q18" s="3"/>
      <c r="R18" s="18">
        <f t="shared" si="7"/>
        <v>5313.7796184843237</v>
      </c>
      <c r="S18" s="18">
        <f t="shared" si="7"/>
        <v>4792.1583755906404</v>
      </c>
      <c r="T18" s="3"/>
      <c r="U18" s="19">
        <f t="shared" si="3"/>
        <v>-9.8163883402162644E-2</v>
      </c>
    </row>
    <row r="19" spans="1:21" s="10" customFormat="1" x14ac:dyDescent="0.2">
      <c r="A19" s="22"/>
      <c r="B19" s="17" t="s">
        <v>12</v>
      </c>
      <c r="C19" s="18">
        <f t="shared" si="4"/>
        <v>4621.7439141098148</v>
      </c>
      <c r="D19" s="18">
        <f t="shared" si="4"/>
        <v>6124.6249474556389</v>
      </c>
      <c r="E19" s="3"/>
      <c r="F19" s="19">
        <f t="shared" si="0"/>
        <v>0.32517618052303776</v>
      </c>
      <c r="G19" s="3"/>
      <c r="H19" s="18">
        <f t="shared" si="5"/>
        <v>1433.7340710544149</v>
      </c>
      <c r="I19" s="18">
        <f t="shared" si="5"/>
        <v>1412.9779984625056</v>
      </c>
      <c r="J19" s="3"/>
      <c r="K19" s="19">
        <f t="shared" si="1"/>
        <v>-1.4476933352532084E-2</v>
      </c>
      <c r="L19" s="3"/>
      <c r="M19" s="18">
        <f t="shared" si="6"/>
        <v>556.31521942421546</v>
      </c>
      <c r="N19" s="18">
        <f t="shared" si="6"/>
        <v>542.95413047182251</v>
      </c>
      <c r="O19" s="3"/>
      <c r="P19" s="19">
        <f t="shared" si="2"/>
        <v>-2.4017119226437234E-2</v>
      </c>
      <c r="Q19" s="3"/>
      <c r="R19" s="18">
        <f t="shared" si="7"/>
        <v>6055.4779851642297</v>
      </c>
      <c r="S19" s="18">
        <f t="shared" si="7"/>
        <v>7537.6029459181445</v>
      </c>
      <c r="T19" s="3"/>
      <c r="U19" s="19">
        <f t="shared" si="3"/>
        <v>0.24475771596975227</v>
      </c>
    </row>
    <row r="20" spans="1:21" s="10" customFormat="1" x14ac:dyDescent="0.2">
      <c r="A20" s="22"/>
      <c r="B20" s="17" t="s">
        <v>13</v>
      </c>
      <c r="C20" s="18">
        <f t="shared" si="4"/>
        <v>10757.454505595311</v>
      </c>
      <c r="D20" s="18">
        <f t="shared" si="4"/>
        <v>9836.9597807409518</v>
      </c>
      <c r="E20" s="3"/>
      <c r="F20" s="19">
        <f t="shared" si="0"/>
        <v>-8.5568079732577962E-2</v>
      </c>
      <c r="G20" s="3"/>
      <c r="H20" s="18">
        <f t="shared" si="5"/>
        <v>4110.8192456220622</v>
      </c>
      <c r="I20" s="18">
        <f t="shared" si="5"/>
        <v>4524.2955957333061</v>
      </c>
      <c r="J20" s="3"/>
      <c r="K20" s="19">
        <f t="shared" si="1"/>
        <v>0.10058246918824953</v>
      </c>
      <c r="L20" s="3"/>
      <c r="M20" s="18">
        <f t="shared" si="6"/>
        <v>1664.1329286404334</v>
      </c>
      <c r="N20" s="18">
        <f t="shared" si="6"/>
        <v>1596.4121613072912</v>
      </c>
      <c r="O20" s="3"/>
      <c r="P20" s="19">
        <f t="shared" si="2"/>
        <v>-4.0694325656105423E-2</v>
      </c>
      <c r="Q20" s="3"/>
      <c r="R20" s="18">
        <f t="shared" si="7"/>
        <v>14868.273751217374</v>
      </c>
      <c r="S20" s="18">
        <f t="shared" si="7"/>
        <v>14361.255376474259</v>
      </c>
      <c r="T20" s="3"/>
      <c r="U20" s="19">
        <f t="shared" si="3"/>
        <v>-3.4100688703125437E-2</v>
      </c>
    </row>
    <row r="21" spans="1:21" s="10" customFormat="1" x14ac:dyDescent="0.2">
      <c r="A21" s="22"/>
      <c r="B21" s="8" t="s">
        <v>14</v>
      </c>
      <c r="C21" s="9">
        <f t="shared" si="4"/>
        <v>718.48601473251961</v>
      </c>
      <c r="D21" s="9">
        <f t="shared" si="4"/>
        <v>1046.1002196912934</v>
      </c>
      <c r="F21" s="23">
        <f t="shared" si="0"/>
        <v>0.45597854132308924</v>
      </c>
      <c r="H21" s="9">
        <f t="shared" si="5"/>
        <v>275.71453636389327</v>
      </c>
      <c r="I21" s="9">
        <f t="shared" si="5"/>
        <v>426.1624797762189</v>
      </c>
      <c r="K21" s="23">
        <f t="shared" si="1"/>
        <v>0.54566561994309071</v>
      </c>
      <c r="M21" s="9">
        <f t="shared" si="6"/>
        <v>95.802131564434035</v>
      </c>
      <c r="N21" s="9">
        <f t="shared" si="6"/>
        <v>185.44306795121008</v>
      </c>
      <c r="P21" s="23">
        <f t="shared" si="2"/>
        <v>0.9356883288811364</v>
      </c>
      <c r="R21" s="9">
        <f t="shared" si="7"/>
        <v>994.20055109641294</v>
      </c>
      <c r="S21" s="9">
        <f t="shared" si="7"/>
        <v>1472.2626994675124</v>
      </c>
      <c r="U21" s="23">
        <f t="shared" si="3"/>
        <v>0.48085081812104047</v>
      </c>
    </row>
    <row r="22" spans="1:21" s="10" customFormat="1" x14ac:dyDescent="0.2">
      <c r="A22" s="22"/>
      <c r="B22" s="8" t="s">
        <v>15</v>
      </c>
      <c r="C22" s="9">
        <f t="shared" si="4"/>
        <v>1218.2399623802403</v>
      </c>
      <c r="D22" s="9">
        <f t="shared" si="4"/>
        <v>1460.3543420279505</v>
      </c>
      <c r="F22" s="23">
        <f t="shared" si="0"/>
        <v>0.1987411241826762</v>
      </c>
      <c r="H22" s="9">
        <f t="shared" si="5"/>
        <v>566.12640258998829</v>
      </c>
      <c r="I22" s="9">
        <f t="shared" si="5"/>
        <v>397.54269179221728</v>
      </c>
      <c r="K22" s="23">
        <f t="shared" si="1"/>
        <v>-0.29778457607084285</v>
      </c>
      <c r="M22" s="9">
        <f t="shared" si="6"/>
        <v>324.6278000791267</v>
      </c>
      <c r="N22" s="9">
        <f t="shared" si="6"/>
        <v>226.88283261525319</v>
      </c>
      <c r="P22" s="23">
        <f t="shared" si="2"/>
        <v>-0.30109857332011791</v>
      </c>
      <c r="R22" s="9">
        <f t="shared" si="7"/>
        <v>1784.3663649702285</v>
      </c>
      <c r="S22" s="9">
        <f t="shared" si="7"/>
        <v>1857.897033820168</v>
      </c>
      <c r="U22" s="23">
        <f t="shared" si="3"/>
        <v>4.1208280033437239E-2</v>
      </c>
    </row>
    <row r="23" spans="1:21" s="10" customFormat="1" x14ac:dyDescent="0.2">
      <c r="A23" s="22"/>
      <c r="B23" s="8" t="s">
        <v>9</v>
      </c>
      <c r="C23" s="9">
        <f t="shared" si="4"/>
        <v>429.52282888951765</v>
      </c>
      <c r="D23" s="9">
        <f t="shared" si="4"/>
        <v>359.76870592935433</v>
      </c>
      <c r="F23" s="23">
        <f t="shared" si="0"/>
        <v>-0.16239910493350185</v>
      </c>
      <c r="H23" s="9">
        <f t="shared" si="5"/>
        <v>312.66858841150861</v>
      </c>
      <c r="I23" s="9">
        <f t="shared" si="5"/>
        <v>139.6037103357653</v>
      </c>
      <c r="K23" s="23">
        <f t="shared" si="1"/>
        <v>-0.55350900119192525</v>
      </c>
      <c r="M23" s="9">
        <f t="shared" si="6"/>
        <v>138.33635371376553</v>
      </c>
      <c r="N23" s="9">
        <f t="shared" si="6"/>
        <v>61.024967632803111</v>
      </c>
      <c r="P23" s="23">
        <f t="shared" si="2"/>
        <v>-0.55886528743506525</v>
      </c>
      <c r="R23" s="9">
        <f t="shared" si="7"/>
        <v>742.19141730102626</v>
      </c>
      <c r="S23" s="9">
        <f t="shared" si="7"/>
        <v>499.37241626511963</v>
      </c>
      <c r="U23" s="23">
        <f t="shared" si="3"/>
        <v>-0.3271649272352356</v>
      </c>
    </row>
    <row r="24" spans="1:21" ht="11.25" customHeight="1" thickBot="1" x14ac:dyDescent="0.25">
      <c r="A24" s="3"/>
      <c r="F24" s="3"/>
      <c r="K24" s="3"/>
      <c r="P24" s="3"/>
      <c r="U24" s="3"/>
    </row>
    <row r="25" spans="1:21" ht="16.5" thickBot="1" x14ac:dyDescent="0.25">
      <c r="A25" s="24"/>
      <c r="B25" s="25" t="s">
        <v>16</v>
      </c>
      <c r="C25" s="26">
        <f>SUM(C53,C80)</f>
        <v>78548.255477738698</v>
      </c>
      <c r="D25" s="27">
        <f>SUM(D53,D80)</f>
        <v>84954.852679238727</v>
      </c>
      <c r="F25" s="28">
        <f>IF(C25,D25/C25-1,"")</f>
        <v>8.1562565107708984E-2</v>
      </c>
      <c r="H25" s="26">
        <f>SUM(H53,H80)</f>
        <v>31440.152710582628</v>
      </c>
      <c r="I25" s="27">
        <f>SUM(I53,I80)</f>
        <v>33698.902898572356</v>
      </c>
      <c r="K25" s="28">
        <f>IF(H25,I25/H25-1,"")</f>
        <v>7.184285040795757E-2</v>
      </c>
      <c r="M25" s="26">
        <f>SUM(M53,M80)</f>
        <v>11870.870943331878</v>
      </c>
      <c r="N25" s="27">
        <f>SUM(N53,N80)</f>
        <v>12380.980555893837</v>
      </c>
      <c r="P25" s="28">
        <f>IF(M25,N25/M25-1,"")</f>
        <v>4.2971540588476964E-2</v>
      </c>
      <c r="R25" s="26">
        <f>SUM(R53,R80)</f>
        <v>109988.40818832134</v>
      </c>
      <c r="S25" s="27">
        <f>SUM(S53,S80)</f>
        <v>118653.75557781113</v>
      </c>
      <c r="U25" s="28">
        <f>IF(R25,S25/R25-1,"")</f>
        <v>7.8784187645056569E-2</v>
      </c>
    </row>
    <row r="26" spans="1:21" ht="6" customHeight="1" thickBot="1" x14ac:dyDescent="0.25">
      <c r="A26" s="29"/>
      <c r="B26" s="30"/>
      <c r="C26" s="31"/>
      <c r="D26" s="31"/>
      <c r="E26" s="32"/>
      <c r="F26" s="29"/>
      <c r="G26" s="32"/>
      <c r="H26" s="31"/>
      <c r="I26" s="31"/>
      <c r="J26" s="32"/>
      <c r="K26" s="29"/>
      <c r="L26" s="32"/>
      <c r="M26" s="31"/>
      <c r="N26" s="31"/>
      <c r="O26" s="32"/>
      <c r="P26" s="29"/>
      <c r="Q26" s="32"/>
      <c r="R26" s="31"/>
      <c r="S26" s="31"/>
      <c r="T26" s="32"/>
      <c r="U26" s="29"/>
    </row>
    <row r="27" spans="1:21" ht="16.5" customHeight="1" thickBot="1" x14ac:dyDescent="0.25">
      <c r="A27" s="3"/>
      <c r="B27" s="25" t="s">
        <v>17</v>
      </c>
      <c r="C27" s="26">
        <f>SUM(C55,C82)</f>
        <v>442.53850357504126</v>
      </c>
      <c r="D27" s="27">
        <f>SUM(D55,D82)</f>
        <v>439.31813644024174</v>
      </c>
      <c r="E27" s="33"/>
      <c r="F27" s="28">
        <f>IF(C27,D27/C27-1,"")</f>
        <v>-7.2770326396094376E-3</v>
      </c>
      <c r="G27" s="33"/>
      <c r="H27" s="26">
        <f>SUM(H55,H82)</f>
        <v>66.390034205847854</v>
      </c>
      <c r="I27" s="27">
        <f>SUM(I55,I82)</f>
        <v>390.44968685098553</v>
      </c>
      <c r="K27" s="28">
        <f>IF(H27,I27/H27-1,"")</f>
        <v>4.8811490537926767</v>
      </c>
      <c r="L27" s="33"/>
      <c r="M27" s="34"/>
      <c r="N27" s="34"/>
      <c r="O27" s="33"/>
      <c r="P27" s="24"/>
      <c r="Q27" s="33"/>
      <c r="R27" s="26">
        <f>SUM(R55,R82)</f>
        <v>508.92853778088909</v>
      </c>
      <c r="S27" s="27">
        <f>SUM(S55,S82)</f>
        <v>829.76782329122727</v>
      </c>
      <c r="U27" s="28">
        <f>IF(R27,S27/R27-1,"")</f>
        <v>0.63042109391096934</v>
      </c>
    </row>
    <row r="28" spans="1:21" ht="6" customHeight="1" thickBot="1" x14ac:dyDescent="0.25">
      <c r="A28" s="29"/>
      <c r="B28" s="35"/>
      <c r="C28" s="34"/>
      <c r="D28" s="34"/>
      <c r="E28" s="33"/>
      <c r="F28" s="7"/>
      <c r="G28" s="33"/>
      <c r="H28" s="34"/>
      <c r="I28" s="34"/>
      <c r="J28" s="33"/>
      <c r="K28" s="7"/>
      <c r="L28" s="33"/>
      <c r="M28" s="34"/>
      <c r="N28" s="34"/>
      <c r="O28" s="33"/>
      <c r="P28" s="7"/>
      <c r="Q28" s="33"/>
      <c r="R28" s="34"/>
      <c r="S28" s="34"/>
      <c r="T28" s="33"/>
      <c r="U28" s="7"/>
    </row>
    <row r="29" spans="1:21" ht="16.5" customHeight="1" thickBot="1" x14ac:dyDescent="0.25">
      <c r="A29" s="3"/>
      <c r="B29" s="25" t="s">
        <v>18</v>
      </c>
      <c r="C29" s="26">
        <f>SUM(C57,C84)</f>
        <v>78990.793981313735</v>
      </c>
      <c r="D29" s="27">
        <f>SUM(D57,D84)</f>
        <v>85394.170815678983</v>
      </c>
      <c r="E29" s="33"/>
      <c r="F29" s="28">
        <f>IF(C29,D29/C29-1,"")</f>
        <v>8.1064849606145906E-2</v>
      </c>
      <c r="G29" s="35"/>
      <c r="H29" s="26">
        <f>SUM(H57,H84)</f>
        <v>31506.542744788476</v>
      </c>
      <c r="I29" s="27">
        <f>SUM(I57,I84)</f>
        <v>34089.352585423345</v>
      </c>
      <c r="K29" s="28">
        <f>IF(H29,I29/H29-1,"")</f>
        <v>8.1976936078208551E-2</v>
      </c>
      <c r="L29" s="33"/>
      <c r="M29" s="34"/>
      <c r="N29" s="34"/>
      <c r="O29" s="33"/>
      <c r="P29" s="24"/>
      <c r="Q29" s="33"/>
      <c r="R29" s="26">
        <f>SUM(R57,R84)</f>
        <v>110497.33672610222</v>
      </c>
      <c r="S29" s="27">
        <f>SUM(S57,S84)</f>
        <v>119483.52340110234</v>
      </c>
      <c r="U29" s="28">
        <f>IF(R29,S29/R29-1,"")</f>
        <v>8.1324916430111305E-2</v>
      </c>
    </row>
    <row r="30" spans="1:21" ht="18" customHeight="1" x14ac:dyDescent="0.2">
      <c r="A30" s="3"/>
      <c r="B30" s="36"/>
      <c r="C30" s="37"/>
      <c r="D30" s="38"/>
      <c r="E30" s="39"/>
      <c r="F30" s="40"/>
      <c r="G30" s="39"/>
      <c r="H30" s="37"/>
      <c r="I30" s="38"/>
      <c r="J30" s="39"/>
      <c r="K30" s="40"/>
      <c r="L30" s="39"/>
      <c r="M30" s="37"/>
      <c r="N30" s="38"/>
      <c r="O30" s="39"/>
      <c r="P30" s="40"/>
      <c r="Q30" s="39"/>
      <c r="R30" s="37"/>
      <c r="S30" s="37"/>
      <c r="T30" s="39"/>
      <c r="U30" s="40"/>
    </row>
    <row r="32" spans="1:21" ht="18" x14ac:dyDescent="0.2">
      <c r="B32" s="2" t="s">
        <v>19</v>
      </c>
    </row>
    <row r="33" spans="1:21" ht="45" customHeight="1" x14ac:dyDescent="0.2">
      <c r="A33" s="4"/>
      <c r="C33" s="144" t="s">
        <v>20</v>
      </c>
      <c r="D33" s="144"/>
      <c r="E33" s="144"/>
      <c r="F33" s="144"/>
      <c r="H33" s="144" t="s">
        <v>21</v>
      </c>
      <c r="I33" s="144"/>
      <c r="J33" s="144"/>
      <c r="K33" s="144"/>
      <c r="M33" s="144" t="s">
        <v>22</v>
      </c>
      <c r="N33" s="144"/>
      <c r="O33" s="144"/>
      <c r="P33" s="144"/>
      <c r="R33" s="144" t="s">
        <v>23</v>
      </c>
      <c r="S33" s="144"/>
      <c r="T33" s="144"/>
      <c r="U33" s="144"/>
    </row>
    <row r="35" spans="1:21" ht="22.5" x14ac:dyDescent="0.2">
      <c r="A35" s="5"/>
      <c r="C35" s="6" t="s">
        <v>24</v>
      </c>
      <c r="D35" s="6" t="s">
        <v>25</v>
      </c>
      <c r="F35" s="6" t="s">
        <v>26</v>
      </c>
      <c r="H35" s="6" t="s">
        <v>27</v>
      </c>
      <c r="I35" s="6" t="s">
        <v>28</v>
      </c>
      <c r="K35" s="6" t="s">
        <v>29</v>
      </c>
      <c r="M35" s="6" t="s">
        <v>30</v>
      </c>
      <c r="N35" s="6" t="s">
        <v>31</v>
      </c>
      <c r="P35" s="6" t="s">
        <v>32</v>
      </c>
      <c r="R35" s="6" t="s">
        <v>33</v>
      </c>
      <c r="S35" s="6" t="s">
        <v>34</v>
      </c>
      <c r="U35" s="6" t="s">
        <v>35</v>
      </c>
    </row>
    <row r="36" spans="1:21" s="10" customFormat="1" x14ac:dyDescent="0.2">
      <c r="A36" s="7"/>
      <c r="B36" s="8" t="s">
        <v>1</v>
      </c>
      <c r="C36" s="9">
        <v>53793.477423701028</v>
      </c>
      <c r="D36" s="9">
        <v>58163.50132057038</v>
      </c>
      <c r="F36" s="11">
        <f t="shared" ref="F36:F51" si="8">IF(C36,D36/C36-1,"")</f>
        <v>8.123705895510569E-2</v>
      </c>
      <c r="H36" s="9">
        <v>21993.661663627012</v>
      </c>
      <c r="I36" s="9">
        <v>23794.481927653309</v>
      </c>
      <c r="K36" s="11">
        <f t="shared" ref="K36:K51" si="9">IF(H36,I36/H36-1,"")</f>
        <v>8.1879056410351314E-2</v>
      </c>
      <c r="M36" s="9">
        <v>8137.0189317672084</v>
      </c>
      <c r="N36" s="9">
        <v>8623.412546112093</v>
      </c>
      <c r="P36" s="11">
        <f t="shared" ref="P36:P51" si="10">IF(M36,N36/M36-1,"")</f>
        <v>5.977540650003732E-2</v>
      </c>
      <c r="R36" s="9">
        <v>75787.139087328047</v>
      </c>
      <c r="S36" s="9">
        <v>81957.983248223696</v>
      </c>
      <c r="U36" s="11">
        <f t="shared" ref="U36:U51" si="11">IF(R36,S36/R36-1,"")</f>
        <v>8.1423368598003254E-2</v>
      </c>
    </row>
    <row r="37" spans="1:21" s="1" customFormat="1" ht="11.25" x14ac:dyDescent="0.2">
      <c r="A37" s="12"/>
      <c r="B37" s="13" t="s">
        <v>2</v>
      </c>
      <c r="C37" s="14">
        <v>34883.781850793959</v>
      </c>
      <c r="D37" s="14">
        <v>38956.270435057821</v>
      </c>
      <c r="F37" s="15">
        <f t="shared" si="8"/>
        <v>0.11674446886759138</v>
      </c>
      <c r="H37" s="14">
        <v>14720.241002802097</v>
      </c>
      <c r="I37" s="14">
        <v>16312.835075297677</v>
      </c>
      <c r="K37" s="15">
        <f t="shared" si="9"/>
        <v>0.10819076074857881</v>
      </c>
      <c r="M37" s="14">
        <v>5703.9687035850657</v>
      </c>
      <c r="N37" s="14">
        <v>6117.0008616679406</v>
      </c>
      <c r="P37" s="15">
        <f t="shared" si="10"/>
        <v>7.2411364708799164E-2</v>
      </c>
      <c r="R37" s="14">
        <v>49604.022853596056</v>
      </c>
      <c r="S37" s="14">
        <v>55269.105510355497</v>
      </c>
      <c r="U37" s="15">
        <f t="shared" si="11"/>
        <v>0.11420611335253317</v>
      </c>
    </row>
    <row r="38" spans="1:21" s="1" customFormat="1" ht="11.25" x14ac:dyDescent="0.2">
      <c r="A38" s="12"/>
      <c r="B38" s="13" t="s">
        <v>3</v>
      </c>
      <c r="C38" s="14">
        <v>5761.9525935528609</v>
      </c>
      <c r="D38" s="14">
        <v>5649.0680813146737</v>
      </c>
      <c r="F38" s="15">
        <f t="shared" si="8"/>
        <v>-1.9591364282395385E-2</v>
      </c>
      <c r="H38" s="14">
        <v>2065.1755609285447</v>
      </c>
      <c r="I38" s="14">
        <v>2263.2036140676628</v>
      </c>
      <c r="K38" s="15">
        <f t="shared" si="9"/>
        <v>9.5889210043760498E-2</v>
      </c>
      <c r="M38" s="14">
        <v>704.62214734587997</v>
      </c>
      <c r="N38" s="14">
        <v>801.81002867890311</v>
      </c>
      <c r="P38" s="15">
        <f t="shared" si="10"/>
        <v>0.1379290754613709</v>
      </c>
      <c r="R38" s="14">
        <v>7827.1281544814055</v>
      </c>
      <c r="S38" s="14">
        <v>7912.2716953823365</v>
      </c>
      <c r="U38" s="15">
        <f t="shared" si="11"/>
        <v>1.0878005217300757E-2</v>
      </c>
    </row>
    <row r="39" spans="1:21" x14ac:dyDescent="0.2">
      <c r="A39" s="16"/>
      <c r="B39" s="17" t="s">
        <v>4</v>
      </c>
      <c r="C39" s="18">
        <v>12443.862634671734</v>
      </c>
      <c r="D39" s="18">
        <v>12866.047109849456</v>
      </c>
      <c r="F39" s="19">
        <f t="shared" si="8"/>
        <v>3.3927124364215633E-2</v>
      </c>
      <c r="H39" s="18">
        <v>4991.189493790469</v>
      </c>
      <c r="I39" s="18">
        <v>4954.08266220514</v>
      </c>
      <c r="K39" s="19">
        <f t="shared" si="9"/>
        <v>-7.4344665998944404E-3</v>
      </c>
      <c r="M39" s="18">
        <v>1647.1018578705034</v>
      </c>
      <c r="N39" s="18">
        <v>1593.4257004064348</v>
      </c>
      <c r="P39" s="19">
        <f t="shared" si="10"/>
        <v>-3.2588244137776168E-2</v>
      </c>
      <c r="R39" s="18">
        <v>17435.052128462201</v>
      </c>
      <c r="S39" s="18">
        <v>17820.129772054595</v>
      </c>
      <c r="U39" s="19">
        <f t="shared" si="11"/>
        <v>2.2086406209463894E-2</v>
      </c>
    </row>
    <row r="40" spans="1:21" s="1" customFormat="1" ht="11.25" x14ac:dyDescent="0.2">
      <c r="A40" s="12"/>
      <c r="B40" s="20" t="s">
        <v>5</v>
      </c>
      <c r="C40" s="14">
        <v>3102.6025109956677</v>
      </c>
      <c r="D40" s="14">
        <v>3057.7424805484516</v>
      </c>
      <c r="F40" s="15">
        <f t="shared" si="8"/>
        <v>-1.4458839083714925E-2</v>
      </c>
      <c r="H40" s="14">
        <v>1539.486134743081</v>
      </c>
      <c r="I40" s="14">
        <v>1320.9587330887744</v>
      </c>
      <c r="K40" s="15">
        <f t="shared" si="9"/>
        <v>-0.14194827528652987</v>
      </c>
      <c r="M40" s="14">
        <v>596.52587770737364</v>
      </c>
      <c r="N40" s="14">
        <v>466.27494724521239</v>
      </c>
      <c r="P40" s="15">
        <f t="shared" si="10"/>
        <v>-0.21834917030381706</v>
      </c>
      <c r="R40" s="14">
        <v>4642.0886457387487</v>
      </c>
      <c r="S40" s="14">
        <v>4378.7012136372259</v>
      </c>
      <c r="U40" s="15">
        <f t="shared" si="11"/>
        <v>-5.6738992337705962E-2</v>
      </c>
    </row>
    <row r="41" spans="1:21" s="1" customFormat="1" ht="11.25" x14ac:dyDescent="0.2">
      <c r="A41" s="12"/>
      <c r="B41" s="20" t="s">
        <v>6</v>
      </c>
      <c r="C41" s="14">
        <v>5880.3447077367427</v>
      </c>
      <c r="D41" s="14">
        <v>5864.9383599622597</v>
      </c>
      <c r="F41" s="15">
        <f t="shared" si="8"/>
        <v>-2.6199735798163593E-3</v>
      </c>
      <c r="H41" s="14">
        <v>2031.66681917405</v>
      </c>
      <c r="I41" s="14">
        <v>2386.3073214215347</v>
      </c>
      <c r="K41" s="15">
        <f t="shared" si="9"/>
        <v>0.17455642770779689</v>
      </c>
      <c r="M41" s="14">
        <v>606.26644486597525</v>
      </c>
      <c r="N41" s="14">
        <v>706.70578930933152</v>
      </c>
      <c r="P41" s="15">
        <f t="shared" si="10"/>
        <v>0.16566865161993261</v>
      </c>
      <c r="R41" s="14">
        <v>7912.0115269107928</v>
      </c>
      <c r="S41" s="14">
        <v>8251.2456813837944</v>
      </c>
      <c r="U41" s="15">
        <f t="shared" si="11"/>
        <v>4.2875841790571023E-2</v>
      </c>
    </row>
    <row r="42" spans="1:21" s="1" customFormat="1" ht="11.25" x14ac:dyDescent="0.2">
      <c r="A42" s="12"/>
      <c r="B42" s="20" t="s">
        <v>7</v>
      </c>
      <c r="C42" s="14">
        <v>2483.1948043913776</v>
      </c>
      <c r="D42" s="14">
        <v>2707.5803024080228</v>
      </c>
      <c r="F42" s="15">
        <f t="shared" si="8"/>
        <v>9.0361617066785582E-2</v>
      </c>
      <c r="H42" s="14">
        <v>837.68856345124914</v>
      </c>
      <c r="I42" s="14">
        <v>844.72659573034707</v>
      </c>
      <c r="K42" s="15">
        <f t="shared" si="9"/>
        <v>8.4017289792062133E-3</v>
      </c>
      <c r="M42" s="14">
        <v>253.94279211293588</v>
      </c>
      <c r="N42" s="14">
        <v>232.00824761786316</v>
      </c>
      <c r="P42" s="15">
        <f t="shared" si="10"/>
        <v>-8.6375928659230383E-2</v>
      </c>
      <c r="R42" s="14">
        <v>3320.8833678426267</v>
      </c>
      <c r="S42" s="14">
        <v>3552.3068981383699</v>
      </c>
      <c r="U42" s="15">
        <f t="shared" si="11"/>
        <v>6.9687340584347224E-2</v>
      </c>
    </row>
    <row r="43" spans="1:21" s="1" customFormat="1" ht="11.25" x14ac:dyDescent="0.2">
      <c r="A43" s="12"/>
      <c r="B43" s="20" t="s">
        <v>8</v>
      </c>
      <c r="C43" s="14">
        <v>977.72061154794596</v>
      </c>
      <c r="D43" s="14">
        <v>1235.7859669307222</v>
      </c>
      <c r="F43" s="15">
        <f t="shared" si="8"/>
        <v>0.26394590881560975</v>
      </c>
      <c r="H43" s="14">
        <v>582.3479764220881</v>
      </c>
      <c r="I43" s="14">
        <v>402.09001196448366</v>
      </c>
      <c r="K43" s="15">
        <f t="shared" si="9"/>
        <v>-0.30953651726429754</v>
      </c>
      <c r="M43" s="14">
        <v>190.36674318421865</v>
      </c>
      <c r="N43" s="14">
        <v>188.4367162340277</v>
      </c>
      <c r="P43" s="15">
        <f t="shared" si="10"/>
        <v>-1.0138467034251142E-2</v>
      </c>
      <c r="R43" s="14">
        <v>1560.0685879700341</v>
      </c>
      <c r="S43" s="14">
        <v>1637.8759788952059</v>
      </c>
      <c r="U43" s="15">
        <f t="shared" si="11"/>
        <v>4.9874339836824211E-2</v>
      </c>
    </row>
    <row r="44" spans="1:21" s="1" customFormat="1" ht="11.25" x14ac:dyDescent="0.2">
      <c r="A44" s="12"/>
      <c r="B44" s="13" t="s">
        <v>9</v>
      </c>
      <c r="C44" s="14">
        <v>703.88034468247611</v>
      </c>
      <c r="D44" s="14">
        <v>692.11569434843454</v>
      </c>
      <c r="F44" s="15">
        <f t="shared" si="8"/>
        <v>-1.6713991835286546E-2</v>
      </c>
      <c r="H44" s="14">
        <v>217.05560610589873</v>
      </c>
      <c r="I44" s="14">
        <v>264.36057608283011</v>
      </c>
      <c r="K44" s="15">
        <f t="shared" si="9"/>
        <v>0.21793940652171817</v>
      </c>
      <c r="M44" s="14">
        <v>81.326222965759825</v>
      </c>
      <c r="N44" s="14">
        <v>111.17595535881435</v>
      </c>
      <c r="P44" s="15">
        <f t="shared" si="10"/>
        <v>0.3670369937827056</v>
      </c>
      <c r="R44" s="14">
        <v>920.93595078837484</v>
      </c>
      <c r="S44" s="14">
        <v>956.47627043126465</v>
      </c>
      <c r="U44" s="15">
        <f t="shared" si="11"/>
        <v>3.8591521606323731E-2</v>
      </c>
    </row>
    <row r="45" spans="1:21" s="10" customFormat="1" x14ac:dyDescent="0.2">
      <c r="A45" s="22"/>
      <c r="B45" s="8" t="s">
        <v>10</v>
      </c>
      <c r="C45" s="9">
        <v>12884.148778150133</v>
      </c>
      <c r="D45" s="9">
        <v>11606.140392041401</v>
      </c>
      <c r="F45" s="23">
        <f t="shared" si="8"/>
        <v>-9.9192302736838212E-2</v>
      </c>
      <c r="H45" s="9">
        <v>4858.3089870692256</v>
      </c>
      <c r="I45" s="9">
        <v>4892.2247264405487</v>
      </c>
      <c r="K45" s="23">
        <f t="shared" si="9"/>
        <v>6.9809761918380175E-3</v>
      </c>
      <c r="M45" s="9">
        <v>1892.667976740431</v>
      </c>
      <c r="N45" s="9">
        <v>1751.5216204538749</v>
      </c>
      <c r="P45" s="23">
        <f t="shared" si="10"/>
        <v>-7.4575339162043397E-2</v>
      </c>
      <c r="R45" s="9">
        <v>17742.457765219358</v>
      </c>
      <c r="S45" s="9">
        <v>16498.36511848195</v>
      </c>
      <c r="U45" s="23">
        <f t="shared" si="11"/>
        <v>-7.0119521387629336E-2</v>
      </c>
    </row>
    <row r="46" spans="1:21" s="10" customFormat="1" x14ac:dyDescent="0.2">
      <c r="A46" s="22"/>
      <c r="B46" s="17" t="s">
        <v>11</v>
      </c>
      <c r="C46" s="18">
        <v>3090.4573341559299</v>
      </c>
      <c r="D46" s="18">
        <v>2980.8414865242612</v>
      </c>
      <c r="E46" s="3"/>
      <c r="F46" s="19">
        <f t="shared" si="8"/>
        <v>-3.5469134752383558E-2</v>
      </c>
      <c r="G46" s="3"/>
      <c r="H46" s="18">
        <v>1218.2645623709432</v>
      </c>
      <c r="I46" s="18">
        <v>1099.5209184825585</v>
      </c>
      <c r="J46" s="3"/>
      <c r="K46" s="19">
        <f t="shared" si="9"/>
        <v>-9.7469505028768166E-2</v>
      </c>
      <c r="L46" s="3"/>
      <c r="M46" s="18">
        <v>454.38146243070969</v>
      </c>
      <c r="N46" s="18">
        <v>441.91190286012079</v>
      </c>
      <c r="O46" s="3"/>
      <c r="P46" s="19">
        <f t="shared" si="10"/>
        <v>-2.7442931989089314E-2</v>
      </c>
      <c r="Q46" s="3"/>
      <c r="R46" s="18">
        <v>4308.721896526873</v>
      </c>
      <c r="S46" s="18">
        <v>4080.3624050068197</v>
      </c>
      <c r="T46" s="3"/>
      <c r="U46" s="19">
        <f t="shared" si="11"/>
        <v>-5.2999357350987708E-2</v>
      </c>
    </row>
    <row r="47" spans="1:21" s="10" customFormat="1" x14ac:dyDescent="0.2">
      <c r="A47" s="22"/>
      <c r="B47" s="17" t="s">
        <v>12</v>
      </c>
      <c r="C47" s="18">
        <v>1054.3074897394411</v>
      </c>
      <c r="D47" s="18">
        <v>956.2236941071061</v>
      </c>
      <c r="E47" s="3"/>
      <c r="F47" s="19">
        <f t="shared" si="8"/>
        <v>-9.3031488998124412E-2</v>
      </c>
      <c r="G47" s="3"/>
      <c r="H47" s="18">
        <v>349.09978957675276</v>
      </c>
      <c r="I47" s="18">
        <v>312.97375379624657</v>
      </c>
      <c r="J47" s="3"/>
      <c r="K47" s="19">
        <f t="shared" si="9"/>
        <v>-0.10348340749304163</v>
      </c>
      <c r="L47" s="3"/>
      <c r="M47" s="18">
        <v>123.15273924943972</v>
      </c>
      <c r="N47" s="18">
        <v>122.65007794135295</v>
      </c>
      <c r="O47" s="3"/>
      <c r="P47" s="19">
        <f t="shared" si="10"/>
        <v>-4.0816088310359211E-3</v>
      </c>
      <c r="Q47" s="3"/>
      <c r="R47" s="18">
        <v>1403.4072793161938</v>
      </c>
      <c r="S47" s="18">
        <v>1269.1974479033527</v>
      </c>
      <c r="T47" s="3"/>
      <c r="U47" s="19">
        <f t="shared" si="11"/>
        <v>-9.5631420323139871E-2</v>
      </c>
    </row>
    <row r="48" spans="1:21" s="10" customFormat="1" x14ac:dyDescent="0.2">
      <c r="A48" s="22"/>
      <c r="B48" s="17" t="s">
        <v>13</v>
      </c>
      <c r="C48" s="18">
        <v>8739.3839542547612</v>
      </c>
      <c r="D48" s="18">
        <v>7669.0752114100342</v>
      </c>
      <c r="E48" s="3"/>
      <c r="F48" s="19">
        <f t="shared" si="8"/>
        <v>-0.12246958692364673</v>
      </c>
      <c r="G48" s="3"/>
      <c r="H48" s="18">
        <v>3290.9446351215297</v>
      </c>
      <c r="I48" s="18">
        <v>3479.7300541617437</v>
      </c>
      <c r="J48" s="3"/>
      <c r="K48" s="19">
        <f t="shared" si="9"/>
        <v>5.7365115482485907E-2</v>
      </c>
      <c r="L48" s="3"/>
      <c r="M48" s="18">
        <v>1315.1337750602816</v>
      </c>
      <c r="N48" s="18">
        <v>1186.9596396524012</v>
      </c>
      <c r="O48" s="3"/>
      <c r="P48" s="19">
        <f t="shared" si="10"/>
        <v>-9.7460910698613401E-2</v>
      </c>
      <c r="Q48" s="3"/>
      <c r="R48" s="18">
        <v>12030.328589376291</v>
      </c>
      <c r="S48" s="18">
        <v>11148.805265571777</v>
      </c>
      <c r="T48" s="3"/>
      <c r="U48" s="19">
        <f t="shared" si="11"/>
        <v>-7.3275082825498883E-2</v>
      </c>
    </row>
    <row r="49" spans="1:21" s="10" customFormat="1" x14ac:dyDescent="0.2">
      <c r="A49" s="22"/>
      <c r="B49" s="8" t="s">
        <v>14</v>
      </c>
      <c r="C49" s="9">
        <v>604.91070941049873</v>
      </c>
      <c r="D49" s="9">
        <v>770.00583448842269</v>
      </c>
      <c r="F49" s="23">
        <f t="shared" si="8"/>
        <v>0.27292478461625103</v>
      </c>
      <c r="H49" s="9">
        <v>223.1082579856801</v>
      </c>
      <c r="I49" s="9">
        <v>292.69339815718479</v>
      </c>
      <c r="K49" s="23">
        <f t="shared" si="9"/>
        <v>0.31188957683480689</v>
      </c>
      <c r="M49" s="9">
        <v>69.084593576947668</v>
      </c>
      <c r="N49" s="9">
        <v>108.82932135241788</v>
      </c>
      <c r="P49" s="23">
        <f t="shared" si="10"/>
        <v>0.57530522678984597</v>
      </c>
      <c r="R49" s="9">
        <v>828.01896739617882</v>
      </c>
      <c r="S49" s="9">
        <v>1062.6992326456075</v>
      </c>
      <c r="U49" s="23">
        <f t="shared" si="11"/>
        <v>0.28342377951487441</v>
      </c>
    </row>
    <row r="50" spans="1:21" s="10" customFormat="1" x14ac:dyDescent="0.2">
      <c r="A50" s="22"/>
      <c r="B50" s="8" t="s">
        <v>15</v>
      </c>
      <c r="C50" s="9">
        <v>1113.391342892633</v>
      </c>
      <c r="D50" s="9">
        <v>1344.5714264991598</v>
      </c>
      <c r="F50" s="23">
        <f t="shared" si="8"/>
        <v>0.2076359629363671</v>
      </c>
      <c r="H50" s="9">
        <v>409.55857358268463</v>
      </c>
      <c r="I50" s="9">
        <v>163.71453897504125</v>
      </c>
      <c r="K50" s="23">
        <f t="shared" si="9"/>
        <v>-0.60026587273483267</v>
      </c>
      <c r="M50" s="9">
        <v>192.46220712594163</v>
      </c>
      <c r="N50" s="9">
        <v>81.094418418032092</v>
      </c>
      <c r="P50" s="23">
        <f t="shared" si="10"/>
        <v>-0.57864757123477095</v>
      </c>
      <c r="R50" s="9">
        <v>1522.9499164753177</v>
      </c>
      <c r="S50" s="9">
        <v>1508.285965474201</v>
      </c>
      <c r="U50" s="23">
        <f t="shared" si="11"/>
        <v>-9.6286495323855137E-3</v>
      </c>
    </row>
    <row r="51" spans="1:21" s="10" customFormat="1" x14ac:dyDescent="0.2">
      <c r="A51" s="22"/>
      <c r="B51" s="8" t="s">
        <v>9</v>
      </c>
      <c r="C51" s="9">
        <v>360.0036392357718</v>
      </c>
      <c r="D51" s="9">
        <v>307.3769248971559</v>
      </c>
      <c r="F51" s="23">
        <f t="shared" si="8"/>
        <v>-0.14618383983654637</v>
      </c>
      <c r="H51" s="9">
        <v>173.05651874782899</v>
      </c>
      <c r="I51" s="9">
        <v>106.78846866137638</v>
      </c>
      <c r="K51" s="23">
        <f t="shared" si="9"/>
        <v>-0.38292721109810224</v>
      </c>
      <c r="M51" s="9">
        <v>92.670114261089793</v>
      </c>
      <c r="N51" s="9">
        <v>43.641019397173352</v>
      </c>
      <c r="P51" s="23">
        <f t="shared" si="10"/>
        <v>-0.52907126806579008</v>
      </c>
      <c r="R51" s="9">
        <v>533.06015798360079</v>
      </c>
      <c r="S51" s="9">
        <v>414.16539355853229</v>
      </c>
      <c r="U51" s="23">
        <f t="shared" si="11"/>
        <v>-0.22304192621487617</v>
      </c>
    </row>
    <row r="52" spans="1:21" ht="11.25" customHeight="1" thickBot="1" x14ac:dyDescent="0.25">
      <c r="A52" s="3"/>
      <c r="F52" s="3"/>
      <c r="K52" s="3"/>
      <c r="P52" s="3"/>
      <c r="U52" s="3"/>
    </row>
    <row r="53" spans="1:21" ht="16.5" thickBot="1" x14ac:dyDescent="0.25">
      <c r="A53" s="24"/>
      <c r="B53" s="25" t="s">
        <v>36</v>
      </c>
      <c r="C53" s="26">
        <v>68755.931893390065</v>
      </c>
      <c r="D53" s="27">
        <v>72191.595898496496</v>
      </c>
      <c r="F53" s="28">
        <f>IF(C53,D53/C53-1,"")</f>
        <v>4.9968983191641225E-2</v>
      </c>
      <c r="H53" s="26">
        <v>27657.694001012434</v>
      </c>
      <c r="I53" s="27">
        <v>29249.90305988746</v>
      </c>
      <c r="K53" s="28">
        <f>IF(H53,I53/H53-1,"")</f>
        <v>5.7568395210994217E-2</v>
      </c>
      <c r="M53" s="26">
        <v>10383.903823471619</v>
      </c>
      <c r="N53" s="27">
        <v>10608.498925733591</v>
      </c>
      <c r="P53" s="28">
        <f>IF(M53,N53/M53-1,"")</f>
        <v>2.1629158559259842E-2</v>
      </c>
      <c r="R53" s="26">
        <v>96413.625894402503</v>
      </c>
      <c r="S53" s="27">
        <v>101441.49895838399</v>
      </c>
      <c r="U53" s="28">
        <f>IF(R53,S53/R53-1,"")</f>
        <v>5.2148988458211143E-2</v>
      </c>
    </row>
    <row r="54" spans="1:21" ht="6" customHeight="1" thickBot="1" x14ac:dyDescent="0.25">
      <c r="A54" s="29"/>
      <c r="B54" s="30"/>
      <c r="C54" s="31"/>
      <c r="D54" s="31"/>
      <c r="E54" s="32"/>
      <c r="F54" s="29"/>
      <c r="G54" s="32"/>
      <c r="H54" s="31"/>
      <c r="I54" s="31"/>
      <c r="J54" s="32"/>
      <c r="K54" s="29"/>
      <c r="L54" s="32"/>
      <c r="M54" s="31"/>
      <c r="N54" s="31"/>
      <c r="O54" s="32"/>
      <c r="P54" s="29"/>
      <c r="Q54" s="32"/>
      <c r="R54" s="31"/>
      <c r="S54" s="31"/>
      <c r="T54" s="32"/>
      <c r="U54" s="29"/>
    </row>
    <row r="55" spans="1:21" ht="16.5" customHeight="1" thickBot="1" x14ac:dyDescent="0.25">
      <c r="A55" s="3"/>
      <c r="B55" s="25" t="s">
        <v>17</v>
      </c>
      <c r="C55" s="26">
        <v>390.88811983531889</v>
      </c>
      <c r="D55" s="27">
        <v>396.75152914040666</v>
      </c>
      <c r="E55" s="33"/>
      <c r="F55" s="28">
        <f>IF(C55,D55/C55-1,"")</f>
        <v>1.5000223868553597E-2</v>
      </c>
      <c r="G55" s="33"/>
      <c r="H55" s="26">
        <v>47.126798533333272</v>
      </c>
      <c r="I55" s="27">
        <v>301.64765304444438</v>
      </c>
      <c r="K55" s="28">
        <f>IF(H55,I55/H55-1,"")</f>
        <v>5.4007669188707119</v>
      </c>
      <c r="L55" s="33"/>
      <c r="M55" s="34"/>
      <c r="N55" s="34"/>
      <c r="O55" s="33"/>
      <c r="P55" s="24"/>
      <c r="Q55" s="33"/>
      <c r="R55" s="26">
        <v>438.01491836865216</v>
      </c>
      <c r="S55" s="27">
        <v>698.39918218485104</v>
      </c>
      <c r="U55" s="28">
        <f>IF(R55,S55/R55-1,"")</f>
        <v>0.59446437300806343</v>
      </c>
    </row>
    <row r="56" spans="1:21" ht="6" customHeight="1" thickBot="1" x14ac:dyDescent="0.25">
      <c r="A56" s="29"/>
      <c r="B56" s="35"/>
      <c r="C56" s="34"/>
      <c r="D56" s="34"/>
      <c r="E56" s="33"/>
      <c r="F56" s="7"/>
      <c r="G56" s="33"/>
      <c r="H56" s="34"/>
      <c r="I56" s="34"/>
      <c r="J56" s="33"/>
      <c r="K56" s="7"/>
      <c r="L56" s="33"/>
      <c r="M56" s="34"/>
      <c r="N56" s="34"/>
      <c r="O56" s="33"/>
      <c r="P56" s="7"/>
      <c r="Q56" s="33"/>
      <c r="R56" s="34"/>
      <c r="S56" s="34"/>
      <c r="T56" s="33"/>
      <c r="U56" s="7"/>
    </row>
    <row r="57" spans="1:21" ht="16.5" customHeight="1" collapsed="1" thickBot="1" x14ac:dyDescent="0.25">
      <c r="A57" s="3"/>
      <c r="B57" s="25" t="s">
        <v>37</v>
      </c>
      <c r="C57" s="26">
        <v>69146.820013225384</v>
      </c>
      <c r="D57" s="27">
        <v>72588.347427636909</v>
      </c>
      <c r="E57" s="33"/>
      <c r="F57" s="28">
        <f>IF(C57,D57/C57-1,"")</f>
        <v>4.9771304215483481E-2</v>
      </c>
      <c r="G57" s="35"/>
      <c r="H57" s="26">
        <v>27704.820799545767</v>
      </c>
      <c r="I57" s="26">
        <v>29551.550712931905</v>
      </c>
      <c r="K57" s="28">
        <f>IF(H57,I57/H57-1,"")</f>
        <v>6.6657349157674961E-2</v>
      </c>
      <c r="L57" s="33"/>
      <c r="M57" s="34"/>
      <c r="N57" s="34"/>
      <c r="O57" s="33"/>
      <c r="P57" s="24"/>
      <c r="Q57" s="33"/>
      <c r="R57" s="26">
        <v>96851.640812771162</v>
      </c>
      <c r="S57" s="27">
        <v>102139.89814056884</v>
      </c>
      <c r="U57" s="28">
        <f>IF(R57,S57/R57-1,"")</f>
        <v>5.4601628670604363E-2</v>
      </c>
    </row>
    <row r="58" spans="1:21" ht="18" customHeight="1" x14ac:dyDescent="0.2">
      <c r="A58" s="3"/>
      <c r="B58" s="41"/>
      <c r="C58" s="42"/>
      <c r="D58" s="43"/>
      <c r="F58" s="44"/>
      <c r="H58" s="42"/>
      <c r="I58" s="43"/>
      <c r="K58" s="44"/>
      <c r="M58" s="42"/>
      <c r="N58" s="43"/>
      <c r="P58" s="44"/>
      <c r="R58" s="42"/>
      <c r="S58" s="43"/>
      <c r="U58" s="44"/>
    </row>
    <row r="60" spans="1:21" ht="18" x14ac:dyDescent="0.2">
      <c r="B60" s="2" t="s">
        <v>38</v>
      </c>
    </row>
    <row r="61" spans="1:21" ht="45" customHeight="1" x14ac:dyDescent="0.2">
      <c r="A61" s="4"/>
      <c r="C61" s="143" t="str">
        <f>C$33</f>
        <v>I-IX 2025 vs I-IX 2024</v>
      </c>
      <c r="D61" s="143"/>
      <c r="E61" s="143"/>
      <c r="F61" s="143"/>
      <c r="H61" s="143" t="str">
        <f>H$33</f>
        <v>X-XII 2025 vs X-XII 2024</v>
      </c>
      <c r="I61" s="143"/>
      <c r="J61" s="143"/>
      <c r="K61" s="143"/>
      <c r="M61" s="143" t="str">
        <f>M$33</f>
        <v>XII 2025 vs XII 2024</v>
      </c>
      <c r="N61" s="143"/>
      <c r="O61" s="143"/>
      <c r="P61" s="143"/>
      <c r="R61" s="143" t="str">
        <f>R$33</f>
        <v>I-XII 2025 vs I-XII 2024</v>
      </c>
      <c r="S61" s="143"/>
      <c r="T61" s="143"/>
      <c r="U61" s="143"/>
    </row>
    <row r="62" spans="1:21" ht="22.5" x14ac:dyDescent="0.2">
      <c r="A62" s="5"/>
      <c r="C62" s="6" t="str">
        <f>C$35</f>
        <v>I-IX 2024</v>
      </c>
      <c r="D62" s="6" t="str">
        <f>D$35</f>
        <v>I-IX 2025</v>
      </c>
      <c r="F62" s="6" t="str">
        <f>F$35</f>
        <v>I-IX 25/
I-IX 24</v>
      </c>
      <c r="H62" s="6" t="str">
        <f>H$35</f>
        <v>X-XII 2024</v>
      </c>
      <c r="I62" s="6" t="str">
        <f>I$35</f>
        <v>X-XII 2025</v>
      </c>
      <c r="K62" s="6" t="str">
        <f>K$35</f>
        <v>X-XII 2025/
X-XII 2024</v>
      </c>
      <c r="M62" s="6" t="str">
        <f>M$35</f>
        <v>XII 2024</v>
      </c>
      <c r="N62" s="6" t="str">
        <f>N$35</f>
        <v>XII 2025</v>
      </c>
      <c r="P62" s="6" t="str">
        <f>P$35</f>
        <v>XII 25 / 
XII 24</v>
      </c>
      <c r="R62" s="6" t="str">
        <f>R$35</f>
        <v>I-XII 2024</v>
      </c>
      <c r="S62" s="6" t="str">
        <f>S$35</f>
        <v>I-XII 2025</v>
      </c>
      <c r="U62" s="6" t="str">
        <f>U$35</f>
        <v>I-XII 25/
I-XII 24</v>
      </c>
    </row>
    <row r="63" spans="1:21" s="10" customFormat="1" x14ac:dyDescent="0.2">
      <c r="A63" s="7"/>
      <c r="B63" s="8" t="s">
        <v>1</v>
      </c>
      <c r="C63" s="9">
        <v>3151.6717610241622</v>
      </c>
      <c r="D63" s="9">
        <v>4416.9308408317793</v>
      </c>
      <c r="F63" s="11">
        <f t="shared" ref="F63:F78" si="12">IF(C63,D63/C63-1,"")</f>
        <v>0.4014564890464547</v>
      </c>
      <c r="H63" s="9">
        <v>1291.307651735528</v>
      </c>
      <c r="I63" s="9">
        <v>1758.292641219796</v>
      </c>
      <c r="K63" s="11">
        <f t="shared" ref="K63:K78" si="13">IF(H63,I63/H63-1,"")</f>
        <v>0.36163728206569234</v>
      </c>
      <c r="M63" s="9">
        <v>423.63015674233662</v>
      </c>
      <c r="N63" s="9">
        <v>630.34214788442773</v>
      </c>
      <c r="P63" s="11">
        <f t="shared" ref="P63:P78" si="14">IF(M63,N63/M63-1,"")</f>
        <v>0.4879539094470533</v>
      </c>
      <c r="R63" s="9">
        <v>4442.9794127596897</v>
      </c>
      <c r="S63" s="9">
        <v>6175.223482051575</v>
      </c>
      <c r="U63" s="11">
        <f t="shared" ref="U63:U78" si="15">IF(R63,S63/R63-1,"")</f>
        <v>0.38988343369701273</v>
      </c>
    </row>
    <row r="64" spans="1:21" s="1" customFormat="1" ht="11.25" x14ac:dyDescent="0.2">
      <c r="A64" s="12"/>
      <c r="B64" s="13" t="s">
        <v>2</v>
      </c>
      <c r="C64" s="14">
        <v>1761.9889571591355</v>
      </c>
      <c r="D64" s="14">
        <v>2766.0642648003814</v>
      </c>
      <c r="F64" s="15">
        <f t="shared" si="12"/>
        <v>0.56985334871798643</v>
      </c>
      <c r="H64" s="14">
        <v>833.86617391376217</v>
      </c>
      <c r="I64" s="14">
        <v>1107.6292744090561</v>
      </c>
      <c r="K64" s="15">
        <f t="shared" si="13"/>
        <v>0.32830579901134871</v>
      </c>
      <c r="M64" s="14">
        <v>290.72595250753511</v>
      </c>
      <c r="N64" s="14">
        <v>451.42101258616458</v>
      </c>
      <c r="P64" s="15">
        <f t="shared" si="14"/>
        <v>0.55273723825692689</v>
      </c>
      <c r="R64" s="14">
        <v>2595.8551310728976</v>
      </c>
      <c r="S64" s="14">
        <v>3873.6935392094374</v>
      </c>
      <c r="U64" s="15">
        <f t="shared" si="15"/>
        <v>0.49226106373986833</v>
      </c>
    </row>
    <row r="65" spans="1:21" s="1" customFormat="1" ht="11.25" x14ac:dyDescent="0.2">
      <c r="A65" s="12"/>
      <c r="B65" s="13" t="s">
        <v>3</v>
      </c>
      <c r="C65" s="14">
        <v>311.3381016062811</v>
      </c>
      <c r="D65" s="14">
        <v>287.0822711085238</v>
      </c>
      <c r="F65" s="15">
        <f t="shared" si="12"/>
        <v>-7.7908326583269516E-2</v>
      </c>
      <c r="H65" s="14">
        <v>94.471988265405173</v>
      </c>
      <c r="I65" s="14">
        <v>88.263367335134205</v>
      </c>
      <c r="K65" s="15">
        <f t="shared" si="13"/>
        <v>-6.5719172892061528E-2</v>
      </c>
      <c r="M65" s="14">
        <v>40.194929347878372</v>
      </c>
      <c r="N65" s="14">
        <v>34.160769588746234</v>
      </c>
      <c r="P65" s="15">
        <f t="shared" si="14"/>
        <v>-0.1501224123796262</v>
      </c>
      <c r="R65" s="14">
        <v>405.81008987168627</v>
      </c>
      <c r="S65" s="14">
        <v>375.345638443658</v>
      </c>
      <c r="U65" s="15">
        <f t="shared" si="15"/>
        <v>-7.5070709645639555E-2</v>
      </c>
    </row>
    <row r="66" spans="1:21" x14ac:dyDescent="0.2">
      <c r="A66" s="16"/>
      <c r="B66" s="17" t="s">
        <v>4</v>
      </c>
      <c r="C66" s="18">
        <v>1056.1460027459009</v>
      </c>
      <c r="D66" s="18">
        <v>1325.4547730454756</v>
      </c>
      <c r="F66" s="19">
        <f t="shared" si="12"/>
        <v>0.25499198936453094</v>
      </c>
      <c r="H66" s="18">
        <v>356.62871756802753</v>
      </c>
      <c r="I66" s="18">
        <v>523.65157356000827</v>
      </c>
      <c r="K66" s="19">
        <f t="shared" si="13"/>
        <v>0.46833821216352511</v>
      </c>
      <c r="M66" s="18">
        <v>89.729330668664403</v>
      </c>
      <c r="N66" s="18">
        <v>140.16018142659064</v>
      </c>
      <c r="P66" s="19">
        <f t="shared" si="14"/>
        <v>0.56203306524315666</v>
      </c>
      <c r="R66" s="18">
        <v>1412.7747203139281</v>
      </c>
      <c r="S66" s="18">
        <v>1849.1063466054836</v>
      </c>
      <c r="U66" s="19">
        <f t="shared" si="15"/>
        <v>0.30884727764282172</v>
      </c>
    </row>
    <row r="67" spans="1:21" s="1" customFormat="1" ht="11.25" x14ac:dyDescent="0.2">
      <c r="A67" s="12"/>
      <c r="B67" s="20" t="s">
        <v>5</v>
      </c>
      <c r="C67" s="14">
        <v>153.7614757862234</v>
      </c>
      <c r="D67" s="14">
        <v>177.97259228067495</v>
      </c>
      <c r="F67" s="15">
        <f t="shared" si="12"/>
        <v>0.15745892376912773</v>
      </c>
      <c r="H67" s="14">
        <v>54.368990238106136</v>
      </c>
      <c r="I67" s="14">
        <v>81.743170792257132</v>
      </c>
      <c r="K67" s="15">
        <f t="shared" si="13"/>
        <v>0.50348885337519067</v>
      </c>
      <c r="M67" s="14">
        <v>12.966214714234042</v>
      </c>
      <c r="N67" s="14">
        <v>27.351314644502253</v>
      </c>
      <c r="P67" s="15">
        <f t="shared" si="14"/>
        <v>1.1094294092227663</v>
      </c>
      <c r="R67" s="14">
        <v>208.13046602432954</v>
      </c>
      <c r="S67" s="14">
        <v>259.71576307293208</v>
      </c>
      <c r="U67" s="15">
        <f t="shared" si="15"/>
        <v>0.24785077376693354</v>
      </c>
    </row>
    <row r="68" spans="1:21" s="1" customFormat="1" ht="11.25" x14ac:dyDescent="0.2">
      <c r="A68" s="12"/>
      <c r="B68" s="20" t="s">
        <v>6</v>
      </c>
      <c r="C68" s="14">
        <v>588.49382611496264</v>
      </c>
      <c r="D68" s="14">
        <v>724.00510546065493</v>
      </c>
      <c r="F68" s="15">
        <f t="shared" si="12"/>
        <v>0.23026797110224928</v>
      </c>
      <c r="H68" s="14">
        <v>182.47525077014257</v>
      </c>
      <c r="I68" s="14">
        <v>306.28699685859874</v>
      </c>
      <c r="K68" s="15">
        <f t="shared" si="13"/>
        <v>0.67851254110299775</v>
      </c>
      <c r="M68" s="14">
        <v>43.811915487988244</v>
      </c>
      <c r="N68" s="14">
        <v>63.214588944855564</v>
      </c>
      <c r="P68" s="15">
        <f t="shared" si="14"/>
        <v>0.44286293444957647</v>
      </c>
      <c r="R68" s="14">
        <v>770.96907688510521</v>
      </c>
      <c r="S68" s="14">
        <v>1030.2921023192537</v>
      </c>
      <c r="U68" s="15">
        <f t="shared" si="15"/>
        <v>0.33635982714361767</v>
      </c>
    </row>
    <row r="69" spans="1:21" s="1" customFormat="1" ht="11.25" x14ac:dyDescent="0.2">
      <c r="A69" s="12"/>
      <c r="B69" s="20" t="s">
        <v>7</v>
      </c>
      <c r="C69" s="14">
        <v>253.67069601531566</v>
      </c>
      <c r="D69" s="14">
        <v>307.00305193246794</v>
      </c>
      <c r="F69" s="15">
        <f t="shared" si="12"/>
        <v>0.21024247875258051</v>
      </c>
      <c r="H69" s="14">
        <v>98.62877866944828</v>
      </c>
      <c r="I69" s="14">
        <v>101.91010037711493</v>
      </c>
      <c r="K69" s="15">
        <f t="shared" si="13"/>
        <v>3.3269414383239049E-2</v>
      </c>
      <c r="M69" s="14">
        <v>28.175083612813694</v>
      </c>
      <c r="N69" s="14">
        <v>28.018286444476701</v>
      </c>
      <c r="P69" s="15">
        <f t="shared" si="14"/>
        <v>-5.5651003734975557E-3</v>
      </c>
      <c r="R69" s="14">
        <v>352.29947468476394</v>
      </c>
      <c r="S69" s="14">
        <v>408.91315230958287</v>
      </c>
      <c r="U69" s="15">
        <f t="shared" si="15"/>
        <v>0.16069759307894693</v>
      </c>
    </row>
    <row r="70" spans="1:21" s="1" customFormat="1" ht="11.25" x14ac:dyDescent="0.2">
      <c r="A70" s="12"/>
      <c r="B70" s="20" t="s">
        <v>8</v>
      </c>
      <c r="C70" s="14">
        <v>60.22000482939908</v>
      </c>
      <c r="D70" s="14">
        <v>116.47402337167766</v>
      </c>
      <c r="F70" s="15">
        <f t="shared" si="12"/>
        <v>0.93414171423008052</v>
      </c>
      <c r="H70" s="14">
        <v>21.155697890330565</v>
      </c>
      <c r="I70" s="14">
        <v>33.711305532037429</v>
      </c>
      <c r="K70" s="15">
        <f t="shared" si="13"/>
        <v>0.59348586403502845</v>
      </c>
      <c r="M70" s="14">
        <v>4.7761168536284231</v>
      </c>
      <c r="N70" s="14">
        <v>21.575991392756123</v>
      </c>
      <c r="P70" s="15">
        <f t="shared" si="14"/>
        <v>3.5174756091582662</v>
      </c>
      <c r="R70" s="14">
        <v>81.375702719729645</v>
      </c>
      <c r="S70" s="14">
        <v>150.18532890371509</v>
      </c>
      <c r="U70" s="15">
        <f t="shared" si="15"/>
        <v>0.84557950204099996</v>
      </c>
    </row>
    <row r="71" spans="1:21" s="1" customFormat="1" ht="11.25" x14ac:dyDescent="0.2">
      <c r="A71" s="12"/>
      <c r="B71" s="13" t="s">
        <v>9</v>
      </c>
      <c r="C71" s="14">
        <v>22.198699512844573</v>
      </c>
      <c r="D71" s="14">
        <v>38.329531877398459</v>
      </c>
      <c r="F71" s="15">
        <f t="shared" si="12"/>
        <v>0.72665663838641947</v>
      </c>
      <c r="H71" s="14">
        <v>6.3407719883331595</v>
      </c>
      <c r="I71" s="14">
        <v>38.748425915597458</v>
      </c>
      <c r="K71" s="15">
        <f t="shared" si="13"/>
        <v>5.1109949998034088</v>
      </c>
      <c r="M71" s="14">
        <v>2.9799442182587761</v>
      </c>
      <c r="N71" s="14">
        <v>4.6001842829261506</v>
      </c>
      <c r="P71" s="15">
        <f t="shared" si="14"/>
        <v>0.54371489732586475</v>
      </c>
      <c r="R71" s="14">
        <v>28.539471501177733</v>
      </c>
      <c r="S71" s="14">
        <v>77.077957792995917</v>
      </c>
      <c r="U71" s="15">
        <f t="shared" si="15"/>
        <v>1.700749303988168</v>
      </c>
    </row>
    <row r="72" spans="1:21" s="10" customFormat="1" x14ac:dyDescent="0.2">
      <c r="A72" s="22"/>
      <c r="B72" s="8" t="s">
        <v>10</v>
      </c>
      <c r="C72" s="9">
        <v>6352.7087088610979</v>
      </c>
      <c r="D72" s="9">
        <v>7902.0568581465923</v>
      </c>
      <c r="F72" s="23">
        <f t="shared" si="12"/>
        <v>0.24388779972303487</v>
      </c>
      <c r="H72" s="9">
        <v>2142.3648807854706</v>
      </c>
      <c r="I72" s="9">
        <v>2290.5947213545005</v>
      </c>
      <c r="K72" s="23">
        <f t="shared" si="13"/>
        <v>6.9189820043485506E-2</v>
      </c>
      <c r="M72" s="9">
        <v>858.78759272457523</v>
      </c>
      <c r="N72" s="9">
        <v>902.35337324417515</v>
      </c>
      <c r="P72" s="23">
        <f t="shared" si="14"/>
        <v>5.0729401412733299E-2</v>
      </c>
      <c r="R72" s="9">
        <v>8495.0735896465685</v>
      </c>
      <c r="S72" s="9">
        <v>10192.651579501093</v>
      </c>
      <c r="U72" s="23">
        <f t="shared" si="15"/>
        <v>0.19983087514668019</v>
      </c>
    </row>
    <row r="73" spans="1:21" s="10" customFormat="1" x14ac:dyDescent="0.2">
      <c r="A73" s="22"/>
      <c r="B73" s="17" t="s">
        <v>11</v>
      </c>
      <c r="C73" s="18">
        <v>767.20173315017496</v>
      </c>
      <c r="D73" s="18">
        <v>565.77103546714159</v>
      </c>
      <c r="E73" s="3"/>
      <c r="F73" s="19">
        <f t="shared" si="12"/>
        <v>-0.26255245391058646</v>
      </c>
      <c r="G73" s="3"/>
      <c r="H73" s="18">
        <v>237.85598880727559</v>
      </c>
      <c r="I73" s="18">
        <v>146.0249351166791</v>
      </c>
      <c r="J73" s="3"/>
      <c r="K73" s="19">
        <f t="shared" si="13"/>
        <v>-0.38607837520123667</v>
      </c>
      <c r="L73" s="3"/>
      <c r="M73" s="18">
        <v>76.625958969647627</v>
      </c>
      <c r="N73" s="18">
        <v>72.596799058815577</v>
      </c>
      <c r="O73" s="3"/>
      <c r="P73" s="15">
        <f t="shared" si="14"/>
        <v>-5.2582179264184403E-2</v>
      </c>
      <c r="Q73" s="3"/>
      <c r="R73" s="18">
        <v>1005.0577219574506</v>
      </c>
      <c r="S73" s="18">
        <v>711.79597058382069</v>
      </c>
      <c r="T73" s="3"/>
      <c r="U73" s="19">
        <f t="shared" si="15"/>
        <v>-0.29178597902066084</v>
      </c>
    </row>
    <row r="74" spans="1:21" s="10" customFormat="1" x14ac:dyDescent="0.2">
      <c r="A74" s="22"/>
      <c r="B74" s="17" t="s">
        <v>12</v>
      </c>
      <c r="C74" s="18">
        <v>3567.4364243703735</v>
      </c>
      <c r="D74" s="18">
        <v>5168.4012533485329</v>
      </c>
      <c r="E74" s="3"/>
      <c r="F74" s="19">
        <f t="shared" si="12"/>
        <v>0.44877178974835363</v>
      </c>
      <c r="G74" s="3"/>
      <c r="H74" s="18">
        <v>1084.6342814776622</v>
      </c>
      <c r="I74" s="18">
        <v>1100.0042446662592</v>
      </c>
      <c r="J74" s="3"/>
      <c r="K74" s="19">
        <f t="shared" si="13"/>
        <v>1.4170641156259212E-2</v>
      </c>
      <c r="L74" s="3"/>
      <c r="M74" s="18">
        <v>433.16248017477574</v>
      </c>
      <c r="N74" s="18">
        <v>420.30405253046956</v>
      </c>
      <c r="O74" s="3"/>
      <c r="P74" s="15">
        <f t="shared" si="14"/>
        <v>-2.9684998661744566E-2</v>
      </c>
      <c r="Q74" s="3"/>
      <c r="R74" s="18">
        <v>4652.0707058480357</v>
      </c>
      <c r="S74" s="18">
        <v>6268.4054980147921</v>
      </c>
      <c r="T74" s="3"/>
      <c r="U74" s="19">
        <f t="shared" si="15"/>
        <v>0.34744415860551969</v>
      </c>
    </row>
    <row r="75" spans="1:21" s="10" customFormat="1" x14ac:dyDescent="0.2">
      <c r="A75" s="22"/>
      <c r="B75" s="17" t="s">
        <v>13</v>
      </c>
      <c r="C75" s="18">
        <v>2018.0705513405494</v>
      </c>
      <c r="D75" s="18">
        <v>2167.8845693309177</v>
      </c>
      <c r="E75" s="3"/>
      <c r="F75" s="19">
        <f t="shared" si="12"/>
        <v>7.4236263886240605E-2</v>
      </c>
      <c r="G75" s="3"/>
      <c r="H75" s="18">
        <v>819.87461050053298</v>
      </c>
      <c r="I75" s="18">
        <v>1044.5655415715623</v>
      </c>
      <c r="J75" s="3"/>
      <c r="K75" s="19">
        <f t="shared" si="13"/>
        <v>0.27405523746351368</v>
      </c>
      <c r="L75" s="3"/>
      <c r="M75" s="18">
        <v>348.99915358015187</v>
      </c>
      <c r="N75" s="18">
        <v>409.45252165489001</v>
      </c>
      <c r="O75" s="3"/>
      <c r="P75" s="15">
        <f t="shared" si="14"/>
        <v>0.17321923980212262</v>
      </c>
      <c r="Q75" s="3"/>
      <c r="R75" s="18">
        <v>2837.9451618410822</v>
      </c>
      <c r="S75" s="18">
        <v>3212.4501109024814</v>
      </c>
      <c r="T75" s="3"/>
      <c r="U75" s="19">
        <f t="shared" si="15"/>
        <v>0.13196341990570515</v>
      </c>
    </row>
    <row r="76" spans="1:21" s="10" customFormat="1" x14ac:dyDescent="0.2">
      <c r="A76" s="22"/>
      <c r="B76" s="8" t="s">
        <v>14</v>
      </c>
      <c r="C76" s="9">
        <v>113.57530532202091</v>
      </c>
      <c r="D76" s="9">
        <v>276.09438520287074</v>
      </c>
      <c r="F76" s="23">
        <f t="shared" si="12"/>
        <v>1.4309367641148598</v>
      </c>
      <c r="H76" s="9">
        <v>52.606278378213176</v>
      </c>
      <c r="I76" s="9">
        <v>133.46908161903411</v>
      </c>
      <c r="K76" s="23">
        <f t="shared" si="13"/>
        <v>1.5371321776358573</v>
      </c>
      <c r="M76" s="9">
        <v>26.717537987486367</v>
      </c>
      <c r="N76" s="9">
        <v>76.613746598792204</v>
      </c>
      <c r="P76" s="23">
        <f t="shared" si="14"/>
        <v>1.8675451545975386</v>
      </c>
      <c r="R76" s="9">
        <v>166.18158370023409</v>
      </c>
      <c r="S76" s="9">
        <v>409.56346682190485</v>
      </c>
      <c r="U76" s="23">
        <f t="shared" si="15"/>
        <v>1.4645538795724447</v>
      </c>
    </row>
    <row r="77" spans="1:21" s="10" customFormat="1" x14ac:dyDescent="0.2">
      <c r="A77" s="22"/>
      <c r="B77" s="8" t="s">
        <v>15</v>
      </c>
      <c r="C77" s="9">
        <v>104.84861948760727</v>
      </c>
      <c r="D77" s="9">
        <v>115.78291552879077</v>
      </c>
      <c r="F77" s="23">
        <f t="shared" si="12"/>
        <v>0.10428650462561317</v>
      </c>
      <c r="H77" s="9">
        <v>156.56782900730366</v>
      </c>
      <c r="I77" s="9">
        <v>233.82815281717606</v>
      </c>
      <c r="K77" s="23">
        <f t="shared" si="13"/>
        <v>0.49346231789589634</v>
      </c>
      <c r="M77" s="9">
        <v>132.1655929531851</v>
      </c>
      <c r="N77" s="9">
        <v>145.7884141972211</v>
      </c>
      <c r="P77" s="23">
        <f t="shared" si="14"/>
        <v>0.10307388587029154</v>
      </c>
      <c r="R77" s="9">
        <v>261.41644849491092</v>
      </c>
      <c r="S77" s="9">
        <v>349.61106834596683</v>
      </c>
      <c r="U77" s="23">
        <f t="shared" si="15"/>
        <v>0.33737211395392674</v>
      </c>
    </row>
    <row r="78" spans="1:21" s="10" customFormat="1" x14ac:dyDescent="0.2">
      <c r="A78" s="22"/>
      <c r="B78" s="8" t="s">
        <v>9</v>
      </c>
      <c r="C78" s="9">
        <v>69.519189653745855</v>
      </c>
      <c r="D78" s="9">
        <v>52.391781032198409</v>
      </c>
      <c r="F78" s="23">
        <f t="shared" si="12"/>
        <v>-0.24636950900684995</v>
      </c>
      <c r="H78" s="9">
        <v>139.61206966367965</v>
      </c>
      <c r="I78" s="9">
        <v>32.815241674388929</v>
      </c>
      <c r="K78" s="23">
        <f t="shared" si="13"/>
        <v>-0.76495412070432278</v>
      </c>
      <c r="M78" s="9">
        <v>45.66623945267574</v>
      </c>
      <c r="N78" s="9">
        <v>17.383948235629759</v>
      </c>
      <c r="P78" s="23">
        <f t="shared" si="14"/>
        <v>-0.61932603945536457</v>
      </c>
      <c r="R78" s="9">
        <v>209.1312593174255</v>
      </c>
      <c r="S78" s="9">
        <v>85.207022706587338</v>
      </c>
      <c r="U78" s="23">
        <f t="shared" si="15"/>
        <v>-0.59256677846874317</v>
      </c>
    </row>
    <row r="79" spans="1:21" ht="11.25" customHeight="1" thickBot="1" x14ac:dyDescent="0.25">
      <c r="A79" s="3"/>
      <c r="F79" s="3"/>
      <c r="K79" s="3"/>
      <c r="P79" s="3"/>
      <c r="U79" s="3"/>
    </row>
    <row r="80" spans="1:21" ht="16.5" thickBot="1" x14ac:dyDescent="0.25">
      <c r="A80" s="24"/>
      <c r="B80" s="25" t="s">
        <v>39</v>
      </c>
      <c r="C80" s="26">
        <v>9792.3235843486345</v>
      </c>
      <c r="D80" s="27">
        <v>12763.256780742231</v>
      </c>
      <c r="F80" s="28">
        <f>IF(C80,D80/C80-1,"")</f>
        <v>0.30339409955182939</v>
      </c>
      <c r="H80" s="26">
        <v>3782.458709570195</v>
      </c>
      <c r="I80" s="27">
        <v>4448.9998386848956</v>
      </c>
      <c r="K80" s="28">
        <f>IF(H80,I80/H80-1,"")</f>
        <v>0.17621900998634832</v>
      </c>
      <c r="M80" s="26">
        <v>1486.9671198602589</v>
      </c>
      <c r="N80" s="27">
        <v>1772.4816301602459</v>
      </c>
      <c r="P80" s="28">
        <f>IF(M80,N80/M80-1,"")</f>
        <v>0.19201131382570114</v>
      </c>
      <c r="R80" s="26">
        <v>13574.782293918828</v>
      </c>
      <c r="S80" s="27">
        <v>17212.256619427128</v>
      </c>
      <c r="U80" s="28">
        <f>IF(R80,S80/R80-1,"")</f>
        <v>0.26795820711893104</v>
      </c>
    </row>
    <row r="81" spans="1:21" ht="6" customHeight="1" thickBot="1" x14ac:dyDescent="0.25">
      <c r="A81" s="29"/>
      <c r="B81" s="30"/>
      <c r="C81" s="31"/>
      <c r="D81" s="31"/>
      <c r="E81" s="32"/>
      <c r="F81" s="29"/>
      <c r="G81" s="32"/>
      <c r="H81" s="31"/>
      <c r="I81" s="31"/>
      <c r="J81" s="32"/>
      <c r="K81" s="29"/>
      <c r="L81" s="32"/>
      <c r="M81" s="31"/>
      <c r="N81" s="31"/>
      <c r="O81" s="32"/>
      <c r="P81" s="29"/>
      <c r="Q81" s="32"/>
      <c r="R81" s="31"/>
      <c r="S81" s="31"/>
      <c r="T81" s="32"/>
      <c r="U81" s="29"/>
    </row>
    <row r="82" spans="1:21" ht="16.5" customHeight="1" thickBot="1" x14ac:dyDescent="0.25">
      <c r="A82" s="3"/>
      <c r="B82" s="25" t="s">
        <v>17</v>
      </c>
      <c r="C82" s="26">
        <v>51.650383739722358</v>
      </c>
      <c r="D82" s="27">
        <v>42.566607299835063</v>
      </c>
      <c r="E82" s="33"/>
      <c r="F82" s="28">
        <f>IF(C82,D82/C82-1,"")</f>
        <v>-0.17587045404468715</v>
      </c>
      <c r="G82" s="33"/>
      <c r="H82" s="26">
        <v>19.263235672514583</v>
      </c>
      <c r="I82" s="27">
        <v>88.802033806541147</v>
      </c>
      <c r="K82" s="28">
        <f>IF(H82,I82/H82-1,"")</f>
        <v>3.6099230324657663</v>
      </c>
      <c r="L82" s="33"/>
      <c r="M82" s="34"/>
      <c r="N82" s="34"/>
      <c r="O82" s="33"/>
      <c r="P82" s="24"/>
      <c r="Q82" s="33"/>
      <c r="R82" s="26">
        <v>70.91361941223694</v>
      </c>
      <c r="S82" s="27">
        <v>131.3686411063762</v>
      </c>
      <c r="U82" s="28">
        <f>IF(R82,S82/R82-1,"")</f>
        <v>0.85251637407901182</v>
      </c>
    </row>
    <row r="83" spans="1:21" ht="6" customHeight="1" thickBot="1" x14ac:dyDescent="0.25">
      <c r="A83" s="29"/>
      <c r="B83" s="35"/>
      <c r="C83" s="34"/>
      <c r="D83" s="34"/>
      <c r="E83" s="33"/>
      <c r="F83" s="7"/>
      <c r="G83" s="33"/>
      <c r="H83" s="34"/>
      <c r="I83" s="34"/>
      <c r="J83" s="33"/>
      <c r="K83" s="7"/>
      <c r="L83" s="33"/>
      <c r="M83" s="34"/>
      <c r="N83" s="34"/>
      <c r="O83" s="33"/>
      <c r="P83" s="7"/>
      <c r="Q83" s="33"/>
      <c r="R83" s="34"/>
      <c r="S83" s="34"/>
      <c r="T83" s="33"/>
      <c r="U83" s="7"/>
    </row>
    <row r="84" spans="1:21" ht="16.5" customHeight="1" collapsed="1" thickBot="1" x14ac:dyDescent="0.25">
      <c r="A84" s="3"/>
      <c r="B84" s="25" t="s">
        <v>40</v>
      </c>
      <c r="C84" s="26">
        <v>9843.9739680883577</v>
      </c>
      <c r="D84" s="27">
        <v>12805.823388042067</v>
      </c>
      <c r="E84" s="33"/>
      <c r="F84" s="28">
        <f>IF(C84,D84/C84-1,"")</f>
        <v>0.30087944457749138</v>
      </c>
      <c r="G84" s="35"/>
      <c r="H84" s="26">
        <v>3801.7219452427094</v>
      </c>
      <c r="I84" s="26">
        <v>4537.8018724914364</v>
      </c>
      <c r="K84" s="28">
        <f>IF(H84,I84/H84-1,"")</f>
        <v>0.19361750750073181</v>
      </c>
      <c r="L84" s="33"/>
      <c r="M84" s="34"/>
      <c r="N84" s="34"/>
      <c r="O84" s="33"/>
      <c r="P84" s="24"/>
      <c r="Q84" s="33"/>
      <c r="R84" s="26">
        <v>13645.695913331065</v>
      </c>
      <c r="S84" s="27">
        <v>17343.625260533503</v>
      </c>
      <c r="U84" s="28">
        <f>IF(R84,S84/R84-1,"")</f>
        <v>0.27099602473112228</v>
      </c>
    </row>
    <row r="85" spans="1:21" ht="18" customHeight="1" x14ac:dyDescent="0.2">
      <c r="A85" s="3"/>
      <c r="B85" s="45"/>
      <c r="C85" s="46"/>
      <c r="D85" s="46"/>
      <c r="E85" s="33"/>
      <c r="F85" s="47"/>
      <c r="G85" s="33"/>
      <c r="H85" s="46"/>
      <c r="I85" s="46"/>
      <c r="J85" s="33"/>
      <c r="K85" s="47"/>
      <c r="L85" s="33"/>
      <c r="M85" s="46"/>
      <c r="N85" s="46"/>
      <c r="O85" s="33"/>
      <c r="P85" s="47"/>
      <c r="Q85" s="33"/>
      <c r="R85" s="46"/>
      <c r="S85" s="46"/>
      <c r="T85" s="33"/>
      <c r="U85" s="47"/>
    </row>
    <row r="86" spans="1:21" ht="18" customHeight="1" x14ac:dyDescent="0.2">
      <c r="A86" s="3"/>
      <c r="B86" s="35"/>
      <c r="C86" s="34"/>
      <c r="D86" s="34"/>
      <c r="E86" s="33"/>
      <c r="F86" s="24"/>
      <c r="G86" s="33"/>
      <c r="H86" s="34"/>
      <c r="I86" s="34"/>
      <c r="J86" s="33"/>
      <c r="K86" s="24"/>
      <c r="L86" s="33"/>
      <c r="M86" s="34"/>
      <c r="N86" s="34"/>
      <c r="O86" s="33"/>
      <c r="P86" s="24"/>
      <c r="Q86" s="33"/>
      <c r="R86" s="34"/>
      <c r="S86" s="34"/>
      <c r="T86" s="33"/>
      <c r="U86" s="24"/>
    </row>
    <row r="92" spans="1:21" ht="18" customHeight="1" x14ac:dyDescent="0.2">
      <c r="A92" s="3"/>
      <c r="B92" s="36"/>
      <c r="C92" s="48"/>
      <c r="D92" s="38"/>
      <c r="E92" s="39"/>
      <c r="F92" s="49"/>
      <c r="G92" s="39"/>
      <c r="H92" s="48"/>
      <c r="I92" s="38"/>
      <c r="J92" s="39"/>
      <c r="K92" s="49"/>
      <c r="L92" s="39"/>
      <c r="M92" s="48"/>
      <c r="N92" s="38"/>
      <c r="O92" s="39"/>
      <c r="P92" s="49"/>
      <c r="Q92" s="39"/>
      <c r="R92" s="48"/>
      <c r="S92" s="48"/>
      <c r="T92" s="39"/>
      <c r="U92" s="49"/>
    </row>
    <row r="93" spans="1:21" ht="18" customHeight="1" x14ac:dyDescent="0.2">
      <c r="A93" s="3"/>
      <c r="B93" s="36"/>
      <c r="C93" s="48"/>
      <c r="D93" s="48"/>
      <c r="E93" s="39"/>
      <c r="F93" s="49"/>
      <c r="G93" s="39"/>
      <c r="H93" s="48"/>
      <c r="I93" s="48"/>
      <c r="J93" s="39"/>
      <c r="K93" s="49"/>
      <c r="L93" s="39"/>
      <c r="M93" s="48"/>
      <c r="N93" s="48"/>
      <c r="O93" s="39"/>
      <c r="P93" s="49"/>
      <c r="Q93" s="39"/>
      <c r="R93" s="48"/>
      <c r="S93" s="48"/>
      <c r="T93" s="39"/>
      <c r="U93" s="49"/>
    </row>
    <row r="94" spans="1:21" ht="18" customHeight="1" x14ac:dyDescent="0.2">
      <c r="A94" s="3"/>
      <c r="B94" s="50"/>
      <c r="C94" s="145" t="str">
        <f>S35</f>
        <v>I-XII 2025</v>
      </c>
      <c r="D94" s="145"/>
      <c r="E94" s="145"/>
      <c r="F94" s="145"/>
      <c r="G94" s="33"/>
      <c r="H94" s="146" t="str">
        <f>R35</f>
        <v>I-XII 2024</v>
      </c>
      <c r="I94" s="146"/>
      <c r="J94" s="146"/>
      <c r="K94" s="146"/>
      <c r="L94" s="33"/>
      <c r="M94" s="147" t="s">
        <v>41</v>
      </c>
      <c r="N94" s="147"/>
      <c r="O94" s="147"/>
      <c r="P94" s="147"/>
      <c r="Q94" s="33"/>
    </row>
    <row r="95" spans="1:21" s="33" customFormat="1" x14ac:dyDescent="0.2">
      <c r="A95" s="51"/>
      <c r="F95" s="51"/>
      <c r="K95" s="51"/>
      <c r="P95" s="51"/>
    </row>
    <row r="96" spans="1:21" s="33" customFormat="1" ht="44.1" customHeight="1" x14ac:dyDescent="0.2">
      <c r="A96" s="51"/>
      <c r="C96" s="52" t="s">
        <v>42</v>
      </c>
      <c r="D96" s="52" t="s">
        <v>43</v>
      </c>
      <c r="E96" s="53"/>
      <c r="F96" s="52" t="s">
        <v>44</v>
      </c>
      <c r="H96" s="54" t="s">
        <v>42</v>
      </c>
      <c r="I96" s="54" t="s">
        <v>43</v>
      </c>
      <c r="J96" s="53"/>
      <c r="K96" s="54" t="s">
        <v>44</v>
      </c>
      <c r="M96" s="55" t="s">
        <v>42</v>
      </c>
      <c r="N96" s="55" t="s">
        <v>43</v>
      </c>
      <c r="O96" s="53"/>
      <c r="P96" s="55" t="s">
        <v>44</v>
      </c>
    </row>
    <row r="97" spans="1:17" s="33" customFormat="1" ht="15.75" thickBot="1" x14ac:dyDescent="0.3">
      <c r="A97" s="51"/>
      <c r="B97" s="56"/>
      <c r="C97" s="56"/>
      <c r="D97" s="56"/>
      <c r="E97" s="57"/>
      <c r="F97" s="56"/>
      <c r="H97" s="56"/>
      <c r="I97" s="56"/>
      <c r="J97" s="57"/>
      <c r="K97" s="56"/>
      <c r="M97" s="56"/>
      <c r="N97" s="56"/>
      <c r="O97" s="57"/>
      <c r="P97" s="56"/>
    </row>
    <row r="98" spans="1:17" ht="15.75" thickBot="1" x14ac:dyDescent="0.3">
      <c r="B98" s="58" t="s">
        <v>45</v>
      </c>
      <c r="C98" s="59">
        <f>S36</f>
        <v>81957.983248223696</v>
      </c>
      <c r="D98" s="60">
        <f>S63</f>
        <v>6175.223482051575</v>
      </c>
      <c r="E98" s="61"/>
      <c r="F98" s="62">
        <f>SUM(F99:F100,F102:F106)</f>
        <v>88133.206730275284</v>
      </c>
      <c r="H98" s="59">
        <f>R36</f>
        <v>75787.139087328047</v>
      </c>
      <c r="I98" s="60">
        <f>R63</f>
        <v>4442.9794127596897</v>
      </c>
      <c r="J98" s="61"/>
      <c r="K98" s="62">
        <f>SUM(K99:K100,K102:K106)</f>
        <v>80230.118500087716</v>
      </c>
      <c r="M98" s="63">
        <f t="shared" ref="M98:N139" si="16">IFERROR(C98/H98-1,"")</f>
        <v>8.1423368598003254E-2</v>
      </c>
      <c r="N98" s="64">
        <f t="shared" si="16"/>
        <v>0.38988343369701273</v>
      </c>
      <c r="O98" s="65"/>
      <c r="P98" s="66">
        <f t="shared" ref="P98:P139" si="17">IFERROR(F98/K98-1,"")</f>
        <v>9.8505254360043537E-2</v>
      </c>
    </row>
    <row r="99" spans="1:17" ht="15" x14ac:dyDescent="0.2">
      <c r="B99" s="67" t="s">
        <v>2</v>
      </c>
      <c r="C99" s="68">
        <f t="shared" ref="C99:C107" si="18">S37</f>
        <v>55269.105510355497</v>
      </c>
      <c r="D99" s="69">
        <f t="shared" ref="D99:D107" si="19">S64</f>
        <v>3873.6935392094374</v>
      </c>
      <c r="E99" s="70"/>
      <c r="F99" s="71">
        <f>C99+D99</f>
        <v>59142.799049564936</v>
      </c>
      <c r="H99" s="68">
        <f t="shared" ref="H99:H107" si="20">R37</f>
        <v>49604.022853596056</v>
      </c>
      <c r="I99" s="69">
        <f t="shared" ref="I99:I107" si="21">R64</f>
        <v>2595.8551310728976</v>
      </c>
      <c r="J99" s="70"/>
      <c r="K99" s="71">
        <f>H99+I99</f>
        <v>52199.87798466895</v>
      </c>
      <c r="M99" s="72">
        <f t="shared" si="16"/>
        <v>0.11420611335253317</v>
      </c>
      <c r="N99" s="73">
        <f t="shared" si="16"/>
        <v>0.49226106373986833</v>
      </c>
      <c r="O99" s="74"/>
      <c r="P99" s="75">
        <f t="shared" si="17"/>
        <v>0.13300646156558282</v>
      </c>
    </row>
    <row r="100" spans="1:17" ht="15" x14ac:dyDescent="0.2">
      <c r="B100" s="76" t="s">
        <v>3</v>
      </c>
      <c r="C100" s="68">
        <f t="shared" si="18"/>
        <v>7912.2716953823365</v>
      </c>
      <c r="D100" s="69">
        <f t="shared" si="19"/>
        <v>375.345638443658</v>
      </c>
      <c r="E100" s="70"/>
      <c r="F100" s="71">
        <f>C100+D100</f>
        <v>8287.6173338259941</v>
      </c>
      <c r="H100" s="68">
        <f t="shared" si="20"/>
        <v>7827.1281544814055</v>
      </c>
      <c r="I100" s="69">
        <f t="shared" si="21"/>
        <v>405.81008987168627</v>
      </c>
      <c r="J100" s="70"/>
      <c r="K100" s="71">
        <f>H100+I100</f>
        <v>8232.9382443530922</v>
      </c>
      <c r="M100" s="72">
        <f t="shared" si="16"/>
        <v>1.0878005217300757E-2</v>
      </c>
      <c r="N100" s="73">
        <f t="shared" si="16"/>
        <v>-7.5070709645639555E-2</v>
      </c>
      <c r="O100" s="74"/>
      <c r="P100" s="75">
        <f t="shared" si="17"/>
        <v>6.6415036588431953E-3</v>
      </c>
    </row>
    <row r="101" spans="1:17" ht="15" x14ac:dyDescent="0.2">
      <c r="B101" s="76" t="s">
        <v>4</v>
      </c>
      <c r="C101" s="77">
        <f t="shared" si="18"/>
        <v>17820.129772054595</v>
      </c>
      <c r="D101" s="78">
        <f t="shared" si="19"/>
        <v>1849.1063466054836</v>
      </c>
      <c r="E101" s="70"/>
      <c r="F101" s="79">
        <f>SUM(F102:F105)</f>
        <v>19669.236118660079</v>
      </c>
      <c r="H101" s="77">
        <f t="shared" si="20"/>
        <v>17435.052128462201</v>
      </c>
      <c r="I101" s="78">
        <f t="shared" si="21"/>
        <v>1412.7747203139281</v>
      </c>
      <c r="J101" s="70"/>
      <c r="K101" s="79">
        <f>SUM(K102:K105)</f>
        <v>18847.826848776134</v>
      </c>
      <c r="M101" s="80">
        <f t="shared" si="16"/>
        <v>2.2086406209463894E-2</v>
      </c>
      <c r="N101" s="81">
        <f t="shared" si="16"/>
        <v>0.30884727764282172</v>
      </c>
      <c r="O101" s="74"/>
      <c r="P101" s="82">
        <f t="shared" si="17"/>
        <v>4.358111290359612E-2</v>
      </c>
    </row>
    <row r="102" spans="1:17" ht="15" x14ac:dyDescent="0.2">
      <c r="B102" s="83" t="s">
        <v>5</v>
      </c>
      <c r="C102" s="84">
        <f t="shared" si="18"/>
        <v>4378.7012136372259</v>
      </c>
      <c r="D102" s="85">
        <f t="shared" si="19"/>
        <v>259.71576307293208</v>
      </c>
      <c r="E102" s="70"/>
      <c r="F102" s="86">
        <f t="shared" ref="F102:F106" si="22">C102+D102</f>
        <v>4638.4169767101575</v>
      </c>
      <c r="H102" s="84">
        <f t="shared" si="20"/>
        <v>4642.0886457387487</v>
      </c>
      <c r="I102" s="85">
        <f t="shared" si="21"/>
        <v>208.13046602432954</v>
      </c>
      <c r="J102" s="70"/>
      <c r="K102" s="86">
        <f t="shared" ref="K102:K106" si="23">H102+I102</f>
        <v>4850.2191117630782</v>
      </c>
      <c r="M102" s="87">
        <f t="shared" si="16"/>
        <v>-5.6738992337705962E-2</v>
      </c>
      <c r="N102" s="88">
        <f t="shared" si="16"/>
        <v>0.24785077376693354</v>
      </c>
      <c r="O102" s="74"/>
      <c r="P102" s="89">
        <f t="shared" si="17"/>
        <v>-4.3668570465042245E-2</v>
      </c>
    </row>
    <row r="103" spans="1:17" ht="15" x14ac:dyDescent="0.2">
      <c r="B103" s="83" t="s">
        <v>6</v>
      </c>
      <c r="C103" s="84">
        <f t="shared" si="18"/>
        <v>8251.2456813837944</v>
      </c>
      <c r="D103" s="85">
        <f t="shared" si="19"/>
        <v>1030.2921023192537</v>
      </c>
      <c r="E103" s="70"/>
      <c r="F103" s="86">
        <f t="shared" si="22"/>
        <v>9281.5377837030483</v>
      </c>
      <c r="H103" s="84">
        <f t="shared" si="20"/>
        <v>7912.0115269107928</v>
      </c>
      <c r="I103" s="85">
        <f t="shared" si="21"/>
        <v>770.96907688510521</v>
      </c>
      <c r="J103" s="70"/>
      <c r="K103" s="86">
        <f t="shared" si="23"/>
        <v>8682.9806037958988</v>
      </c>
      <c r="M103" s="87">
        <f t="shared" si="16"/>
        <v>4.2875841790571023E-2</v>
      </c>
      <c r="N103" s="88">
        <f t="shared" si="16"/>
        <v>0.33635982714361767</v>
      </c>
      <c r="O103" s="74"/>
      <c r="P103" s="89">
        <f t="shared" si="17"/>
        <v>6.8934529192139493E-2</v>
      </c>
    </row>
    <row r="104" spans="1:17" s="1" customFormat="1" ht="15" x14ac:dyDescent="0.2">
      <c r="B104" s="83" t="s">
        <v>7</v>
      </c>
      <c r="C104" s="84">
        <f t="shared" si="18"/>
        <v>3552.3068981383699</v>
      </c>
      <c r="D104" s="85">
        <f t="shared" si="19"/>
        <v>408.91315230958287</v>
      </c>
      <c r="E104" s="70"/>
      <c r="F104" s="86">
        <f t="shared" si="22"/>
        <v>3961.2200504479529</v>
      </c>
      <c r="G104" s="3"/>
      <c r="H104" s="84">
        <f t="shared" si="20"/>
        <v>3320.8833678426267</v>
      </c>
      <c r="I104" s="85">
        <f t="shared" si="21"/>
        <v>352.29947468476394</v>
      </c>
      <c r="J104" s="70"/>
      <c r="K104" s="86">
        <f t="shared" si="23"/>
        <v>3673.1828425273907</v>
      </c>
      <c r="L104" s="3"/>
      <c r="M104" s="87">
        <f t="shared" si="16"/>
        <v>6.9687340584347224E-2</v>
      </c>
      <c r="N104" s="88">
        <f t="shared" si="16"/>
        <v>0.16069759307894693</v>
      </c>
      <c r="O104" s="74"/>
      <c r="P104" s="89">
        <f t="shared" si="17"/>
        <v>7.8416245601967915E-2</v>
      </c>
      <c r="Q104" s="3"/>
    </row>
    <row r="105" spans="1:17" s="1" customFormat="1" ht="15" x14ac:dyDescent="0.2">
      <c r="B105" s="83" t="s">
        <v>8</v>
      </c>
      <c r="C105" s="84">
        <f t="shared" si="18"/>
        <v>1637.8759788952059</v>
      </c>
      <c r="D105" s="85">
        <f t="shared" si="19"/>
        <v>150.18532890371509</v>
      </c>
      <c r="E105" s="70"/>
      <c r="F105" s="86">
        <f t="shared" si="22"/>
        <v>1788.061307798921</v>
      </c>
      <c r="G105" s="3"/>
      <c r="H105" s="84">
        <f t="shared" si="20"/>
        <v>1560.0685879700341</v>
      </c>
      <c r="I105" s="85">
        <f t="shared" si="21"/>
        <v>81.375702719729645</v>
      </c>
      <c r="J105" s="70"/>
      <c r="K105" s="86">
        <f t="shared" si="23"/>
        <v>1641.4442906897636</v>
      </c>
      <c r="L105" s="3"/>
      <c r="M105" s="87">
        <f t="shared" si="16"/>
        <v>4.9874339836824211E-2</v>
      </c>
      <c r="N105" s="88">
        <f t="shared" si="16"/>
        <v>0.84557950204099996</v>
      </c>
      <c r="O105" s="74"/>
      <c r="P105" s="89">
        <f t="shared" si="17"/>
        <v>8.9321957461953483E-2</v>
      </c>
      <c r="Q105" s="3"/>
    </row>
    <row r="106" spans="1:17" s="1" customFormat="1" ht="15.75" thickBot="1" x14ac:dyDescent="0.25">
      <c r="B106" s="90" t="s">
        <v>9</v>
      </c>
      <c r="C106" s="91">
        <f t="shared" si="18"/>
        <v>956.47627043126465</v>
      </c>
      <c r="D106" s="92">
        <f t="shared" si="19"/>
        <v>77.077957792995917</v>
      </c>
      <c r="E106" s="70"/>
      <c r="F106" s="93">
        <f t="shared" si="22"/>
        <v>1033.5542282242607</v>
      </c>
      <c r="G106" s="3"/>
      <c r="H106" s="91">
        <f t="shared" si="20"/>
        <v>920.93595078837484</v>
      </c>
      <c r="I106" s="92">
        <f t="shared" si="21"/>
        <v>28.539471501177733</v>
      </c>
      <c r="J106" s="70"/>
      <c r="K106" s="93">
        <f t="shared" si="23"/>
        <v>949.47542228955263</v>
      </c>
      <c r="L106" s="3"/>
      <c r="M106" s="94">
        <f t="shared" si="16"/>
        <v>3.8591521606323731E-2</v>
      </c>
      <c r="N106" s="95">
        <f t="shared" si="16"/>
        <v>1.700749303988168</v>
      </c>
      <c r="O106" s="74"/>
      <c r="P106" s="96">
        <f t="shared" si="17"/>
        <v>8.8552904015104961E-2</v>
      </c>
      <c r="Q106" s="3"/>
    </row>
    <row r="107" spans="1:17" s="1" customFormat="1" ht="15.75" thickBot="1" x14ac:dyDescent="0.25">
      <c r="B107" s="97" t="s">
        <v>46</v>
      </c>
      <c r="C107" s="98">
        <f t="shared" si="18"/>
        <v>16498.36511848195</v>
      </c>
      <c r="D107" s="99">
        <f t="shared" si="19"/>
        <v>10192.651579501093</v>
      </c>
      <c r="E107" s="61"/>
      <c r="F107" s="62">
        <f>SUM(F108:F122)</f>
        <v>26691.016697983046</v>
      </c>
      <c r="G107" s="3"/>
      <c r="H107" s="98">
        <f t="shared" si="20"/>
        <v>17742.457765219358</v>
      </c>
      <c r="I107" s="99">
        <f t="shared" si="21"/>
        <v>8495.0735896465685</v>
      </c>
      <c r="J107" s="61"/>
      <c r="K107" s="62">
        <f>SUM(K108:K122)</f>
        <v>26237.531354865932</v>
      </c>
      <c r="L107" s="3"/>
      <c r="M107" s="100">
        <f t="shared" si="16"/>
        <v>-7.0119521387629336E-2</v>
      </c>
      <c r="N107" s="101">
        <f t="shared" si="16"/>
        <v>0.19983087514668019</v>
      </c>
      <c r="O107" s="65"/>
      <c r="P107" s="66">
        <f t="shared" si="17"/>
        <v>1.7283841874590644E-2</v>
      </c>
      <c r="Q107" s="3"/>
    </row>
    <row r="108" spans="1:17" s="1" customFormat="1" ht="15" x14ac:dyDescent="0.25">
      <c r="B108" s="102" t="s">
        <v>47</v>
      </c>
      <c r="C108" s="103">
        <v>4080.3624050068197</v>
      </c>
      <c r="D108" s="104">
        <v>711.79597058382069</v>
      </c>
      <c r="E108" s="105"/>
      <c r="F108" s="106">
        <f t="shared" ref="F108:F110" si="24">C108+D108</f>
        <v>4792.1583755906404</v>
      </c>
      <c r="G108" s="3"/>
      <c r="H108" s="103">
        <v>4308.721896526873</v>
      </c>
      <c r="I108" s="104">
        <v>1005.0577219574506</v>
      </c>
      <c r="J108" s="105"/>
      <c r="K108" s="106">
        <f t="shared" ref="K108:K110" si="25">H108+I108</f>
        <v>5313.7796184843237</v>
      </c>
      <c r="L108" s="3"/>
      <c r="M108" s="107">
        <f t="shared" si="16"/>
        <v>-5.2999357350987708E-2</v>
      </c>
      <c r="N108" s="108">
        <f t="shared" si="16"/>
        <v>-0.29178597902066084</v>
      </c>
      <c r="O108" s="109"/>
      <c r="P108" s="110">
        <f t="shared" si="17"/>
        <v>-9.8163883402162644E-2</v>
      </c>
      <c r="Q108" s="3"/>
    </row>
    <row r="109" spans="1:17" s="1" customFormat="1" ht="15" x14ac:dyDescent="0.25">
      <c r="B109" s="111" t="s">
        <v>48</v>
      </c>
      <c r="C109" s="103">
        <v>1269.1974479033527</v>
      </c>
      <c r="D109" s="104">
        <v>6268.4054980147921</v>
      </c>
      <c r="E109" s="105"/>
      <c r="F109" s="112">
        <f t="shared" si="24"/>
        <v>7537.6029459181445</v>
      </c>
      <c r="G109" s="3"/>
      <c r="H109" s="103">
        <v>1403.4072793161938</v>
      </c>
      <c r="I109" s="104">
        <v>4652.0707058480357</v>
      </c>
      <c r="J109" s="105"/>
      <c r="K109" s="112">
        <f t="shared" si="25"/>
        <v>6055.4779851642297</v>
      </c>
      <c r="L109" s="3"/>
      <c r="M109" s="107">
        <f t="shared" si="16"/>
        <v>-9.5631420323139871E-2</v>
      </c>
      <c r="N109" s="108">
        <f t="shared" si="16"/>
        <v>0.34744415860551969</v>
      </c>
      <c r="O109" s="109"/>
      <c r="P109" s="113">
        <f t="shared" si="17"/>
        <v>0.24475771596975227</v>
      </c>
      <c r="Q109" s="3"/>
    </row>
    <row r="110" spans="1:17" s="1" customFormat="1" ht="15" x14ac:dyDescent="0.25">
      <c r="B110" s="111" t="s">
        <v>49</v>
      </c>
      <c r="C110" s="103">
        <v>466.6075791708343</v>
      </c>
      <c r="D110" s="104">
        <v>201.8540949871801</v>
      </c>
      <c r="E110" s="105"/>
      <c r="F110" s="112">
        <f t="shared" si="24"/>
        <v>668.46167415801438</v>
      </c>
      <c r="G110" s="3"/>
      <c r="H110" s="103">
        <v>514.42239507603722</v>
      </c>
      <c r="I110" s="104">
        <v>99.701355229159731</v>
      </c>
      <c r="J110" s="105"/>
      <c r="K110" s="112">
        <f t="shared" si="25"/>
        <v>614.12375030519695</v>
      </c>
      <c r="L110" s="3"/>
      <c r="M110" s="107">
        <f t="shared" si="16"/>
        <v>-9.2948550379762129E-2</v>
      </c>
      <c r="N110" s="108">
        <f t="shared" si="16"/>
        <v>1.0245872738963904</v>
      </c>
      <c r="O110" s="109"/>
      <c r="P110" s="113">
        <f t="shared" si="17"/>
        <v>8.8480414290789788E-2</v>
      </c>
      <c r="Q110" s="3"/>
    </row>
    <row r="111" spans="1:17" s="1" customFormat="1" ht="15" x14ac:dyDescent="0.25">
      <c r="B111" s="111" t="s">
        <v>50</v>
      </c>
      <c r="C111" s="103">
        <v>831.25866110294317</v>
      </c>
      <c r="D111" s="104">
        <v>92.24176020185547</v>
      </c>
      <c r="E111" s="105"/>
      <c r="F111" s="112">
        <f>C111+D111</f>
        <v>923.50042130479869</v>
      </c>
      <c r="G111" s="3"/>
      <c r="H111" s="103">
        <v>810.98059502784133</v>
      </c>
      <c r="I111" s="104">
        <v>145.65198052456336</v>
      </c>
      <c r="J111" s="105"/>
      <c r="K111" s="112">
        <f>H111+I111</f>
        <v>956.63257555240466</v>
      </c>
      <c r="L111" s="3"/>
      <c r="M111" s="107">
        <f t="shared" si="16"/>
        <v>2.500437889565732E-2</v>
      </c>
      <c r="N111" s="108">
        <f t="shared" si="16"/>
        <v>-0.36669752193105654</v>
      </c>
      <c r="O111" s="109"/>
      <c r="P111" s="113">
        <f t="shared" si="17"/>
        <v>-3.4634148046311153E-2</v>
      </c>
      <c r="Q111" s="3"/>
    </row>
    <row r="112" spans="1:17" s="1" customFormat="1" ht="15" x14ac:dyDescent="0.25">
      <c r="B112" s="111" t="s">
        <v>51</v>
      </c>
      <c r="C112" s="103">
        <v>1440.4697773477922</v>
      </c>
      <c r="D112" s="104">
        <v>267.08043035868258</v>
      </c>
      <c r="E112" s="105"/>
      <c r="F112" s="112">
        <f t="shared" ref="F112:F122" si="26">C112+D112</f>
        <v>1707.5502077064748</v>
      </c>
      <c r="G112" s="3"/>
      <c r="H112" s="103">
        <v>1650.0396014062308</v>
      </c>
      <c r="I112" s="104">
        <v>246.21269023874348</v>
      </c>
      <c r="J112" s="105"/>
      <c r="K112" s="112">
        <f t="shared" ref="K112:K122" si="27">H112+I112</f>
        <v>1896.2522916449743</v>
      </c>
      <c r="L112" s="3"/>
      <c r="M112" s="107">
        <f t="shared" si="16"/>
        <v>-0.12700896625743685</v>
      </c>
      <c r="N112" s="108">
        <f t="shared" si="16"/>
        <v>8.4754933223402995E-2</v>
      </c>
      <c r="O112" s="109"/>
      <c r="P112" s="113">
        <f t="shared" si="17"/>
        <v>-9.9513173837645241E-2</v>
      </c>
      <c r="Q112" s="3"/>
    </row>
    <row r="113" spans="2:17" s="1" customFormat="1" ht="15" x14ac:dyDescent="0.25">
      <c r="B113" s="111" t="s">
        <v>52</v>
      </c>
      <c r="C113" s="103">
        <v>740.86016461406723</v>
      </c>
      <c r="D113" s="104">
        <v>325.595491361771</v>
      </c>
      <c r="E113" s="105"/>
      <c r="F113" s="112">
        <f t="shared" si="26"/>
        <v>1066.4556559758382</v>
      </c>
      <c r="G113" s="3"/>
      <c r="H113" s="103">
        <v>758.0908900196747</v>
      </c>
      <c r="I113" s="104">
        <v>163.67970900621961</v>
      </c>
      <c r="J113" s="105"/>
      <c r="K113" s="112">
        <f t="shared" si="27"/>
        <v>921.77059902589428</v>
      </c>
      <c r="L113" s="3"/>
      <c r="M113" s="107">
        <f t="shared" si="16"/>
        <v>-2.2729102318008731E-2</v>
      </c>
      <c r="N113" s="108">
        <f t="shared" si="16"/>
        <v>0.98922330286766824</v>
      </c>
      <c r="O113" s="109"/>
      <c r="P113" s="113">
        <f t="shared" si="17"/>
        <v>0.15696427842550387</v>
      </c>
      <c r="Q113" s="3"/>
    </row>
    <row r="114" spans="2:17" s="1" customFormat="1" ht="15" x14ac:dyDescent="0.25">
      <c r="B114" s="111" t="s">
        <v>53</v>
      </c>
      <c r="C114" s="103">
        <v>532.25886043944138</v>
      </c>
      <c r="D114" s="104">
        <v>1020.2160903252616</v>
      </c>
      <c r="E114" s="105"/>
      <c r="F114" s="112">
        <f t="shared" si="26"/>
        <v>1552.474950764703</v>
      </c>
      <c r="G114" s="3"/>
      <c r="H114" s="103">
        <v>521.29347200313498</v>
      </c>
      <c r="I114" s="104">
        <v>1036.7927654537334</v>
      </c>
      <c r="J114" s="105"/>
      <c r="K114" s="112">
        <f t="shared" si="27"/>
        <v>1558.0862374568683</v>
      </c>
      <c r="L114" s="3"/>
      <c r="M114" s="107">
        <f t="shared" si="16"/>
        <v>2.1034962118690048E-2</v>
      </c>
      <c r="N114" s="108">
        <f t="shared" si="16"/>
        <v>-1.5988417049975556E-2</v>
      </c>
      <c r="O114" s="109"/>
      <c r="P114" s="113">
        <f t="shared" si="17"/>
        <v>-3.6013967374002309E-3</v>
      </c>
      <c r="Q114" s="3"/>
    </row>
    <row r="115" spans="2:17" s="1" customFormat="1" ht="15" x14ac:dyDescent="0.25">
      <c r="B115" s="111" t="s">
        <v>54</v>
      </c>
      <c r="C115" s="103">
        <v>295.46970266097446</v>
      </c>
      <c r="D115" s="104">
        <v>26.721067874222555</v>
      </c>
      <c r="E115" s="105"/>
      <c r="F115" s="112">
        <f t="shared" si="26"/>
        <v>322.19077053519703</v>
      </c>
      <c r="G115" s="3"/>
      <c r="H115" s="103">
        <v>225.28439043435037</v>
      </c>
      <c r="I115" s="104">
        <v>19.743282711543458</v>
      </c>
      <c r="J115" s="105"/>
      <c r="K115" s="112">
        <f t="shared" si="27"/>
        <v>245.02767314589383</v>
      </c>
      <c r="L115" s="3"/>
      <c r="M115" s="107">
        <f t="shared" si="16"/>
        <v>0.31154094649569886</v>
      </c>
      <c r="N115" s="108">
        <f t="shared" si="16"/>
        <v>0.35342578357546084</v>
      </c>
      <c r="O115" s="109"/>
      <c r="P115" s="113">
        <f t="shared" si="17"/>
        <v>0.31491584766165959</v>
      </c>
      <c r="Q115" s="3"/>
    </row>
    <row r="116" spans="2:17" s="1" customFormat="1" ht="15" x14ac:dyDescent="0.25">
      <c r="B116" s="111" t="s">
        <v>55</v>
      </c>
      <c r="C116" s="103">
        <v>1108.3830618746283</v>
      </c>
      <c r="D116" s="104">
        <v>34.671080627462672</v>
      </c>
      <c r="E116" s="105"/>
      <c r="F116" s="112">
        <f t="shared" si="26"/>
        <v>1143.0541425020911</v>
      </c>
      <c r="G116" s="3"/>
      <c r="H116" s="103">
        <v>1396.6786994553438</v>
      </c>
      <c r="I116" s="104">
        <v>32.16500916789191</v>
      </c>
      <c r="J116" s="105"/>
      <c r="K116" s="112">
        <f t="shared" si="27"/>
        <v>1428.8437086232357</v>
      </c>
      <c r="L116" s="3"/>
      <c r="M116" s="107">
        <f t="shared" si="16"/>
        <v>-0.20641514594096755</v>
      </c>
      <c r="N116" s="108">
        <f t="shared" si="16"/>
        <v>7.7912972027764926E-2</v>
      </c>
      <c r="O116" s="109"/>
      <c r="P116" s="113">
        <f t="shared" si="17"/>
        <v>-0.20001457429974445</v>
      </c>
      <c r="Q116" s="3"/>
    </row>
    <row r="117" spans="2:17" s="1" customFormat="1" ht="15" x14ac:dyDescent="0.25">
      <c r="B117" s="111" t="s">
        <v>56</v>
      </c>
      <c r="C117" s="103">
        <v>15.409376467479184</v>
      </c>
      <c r="D117" s="104">
        <v>6.8899499368743768</v>
      </c>
      <c r="E117" s="105"/>
      <c r="F117" s="112">
        <f t="shared" si="26"/>
        <v>22.299326404353561</v>
      </c>
      <c r="G117" s="3"/>
      <c r="H117" s="103">
        <v>11.020019460744718</v>
      </c>
      <c r="I117" s="104">
        <v>9.9936143503150614</v>
      </c>
      <c r="J117" s="105"/>
      <c r="K117" s="112">
        <f t="shared" si="27"/>
        <v>21.01363381105978</v>
      </c>
      <c r="L117" s="3"/>
      <c r="M117" s="114">
        <f t="shared" si="16"/>
        <v>0.39830755493401271</v>
      </c>
      <c r="N117" s="115">
        <f t="shared" si="16"/>
        <v>-0.31056475711841303</v>
      </c>
      <c r="O117" s="109"/>
      <c r="P117" s="116">
        <f t="shared" si="17"/>
        <v>6.118373456270576E-2</v>
      </c>
      <c r="Q117" s="3"/>
    </row>
    <row r="118" spans="2:17" s="1" customFormat="1" ht="15" x14ac:dyDescent="0.25">
      <c r="B118" s="111" t="s">
        <v>57</v>
      </c>
      <c r="C118" s="103">
        <v>5.9392233311331744</v>
      </c>
      <c r="D118" s="104">
        <v>3.9939896289638441</v>
      </c>
      <c r="E118" s="105"/>
      <c r="F118" s="112">
        <f t="shared" si="26"/>
        <v>9.933212960097018</v>
      </c>
      <c r="G118" s="3"/>
      <c r="H118" s="103">
        <v>11.749575537232495</v>
      </c>
      <c r="I118" s="104">
        <v>8.1265547747817752</v>
      </c>
      <c r="J118" s="105"/>
      <c r="K118" s="112">
        <f t="shared" si="27"/>
        <v>19.876130312014268</v>
      </c>
      <c r="L118" s="3"/>
      <c r="M118" s="114">
        <f t="shared" si="16"/>
        <v>-0.49451592422953994</v>
      </c>
      <c r="N118" s="115">
        <f t="shared" si="16"/>
        <v>-0.50852609258748327</v>
      </c>
      <c r="O118" s="109"/>
      <c r="P118" s="116">
        <f t="shared" si="17"/>
        <v>-0.50024412175981681</v>
      </c>
      <c r="Q118" s="3"/>
    </row>
    <row r="119" spans="2:17" s="1" customFormat="1" ht="15" x14ac:dyDescent="0.25">
      <c r="B119" s="111" t="s">
        <v>58</v>
      </c>
      <c r="C119" s="103">
        <v>207.2705380426253</v>
      </c>
      <c r="D119" s="104">
        <v>186.01535739863883</v>
      </c>
      <c r="E119" s="105"/>
      <c r="F119" s="112">
        <f t="shared" si="26"/>
        <v>393.28589544126413</v>
      </c>
      <c r="G119" s="3"/>
      <c r="H119" s="103">
        <v>477.92496814832748</v>
      </c>
      <c r="I119" s="104">
        <v>306.75776450779682</v>
      </c>
      <c r="J119" s="105"/>
      <c r="K119" s="112">
        <f t="shared" si="27"/>
        <v>784.68273265612424</v>
      </c>
      <c r="L119" s="3"/>
      <c r="M119" s="114">
        <f t="shared" si="16"/>
        <v>-0.56631155127618826</v>
      </c>
      <c r="N119" s="115">
        <f t="shared" si="16"/>
        <v>-0.39360831600430146</v>
      </c>
      <c r="O119" s="109"/>
      <c r="P119" s="116">
        <f t="shared" si="17"/>
        <v>-0.49879629170632467</v>
      </c>
      <c r="Q119" s="3"/>
    </row>
    <row r="120" spans="2:17" s="1" customFormat="1" ht="15" x14ac:dyDescent="0.25">
      <c r="B120" s="111" t="s">
        <v>59</v>
      </c>
      <c r="C120" s="103">
        <v>6.4402916993716225E-2</v>
      </c>
      <c r="D120" s="104">
        <v>5.3743760625460678E-2</v>
      </c>
      <c r="E120" s="105"/>
      <c r="F120" s="112">
        <f t="shared" si="26"/>
        <v>0.11814667761917691</v>
      </c>
      <c r="G120" s="3"/>
      <c r="H120" s="103">
        <v>0.25033200533113942</v>
      </c>
      <c r="I120" s="104">
        <v>0</v>
      </c>
      <c r="J120" s="105"/>
      <c r="K120" s="112">
        <f t="shared" si="27"/>
        <v>0.25033200533113942</v>
      </c>
      <c r="L120" s="3"/>
      <c r="M120" s="114">
        <f t="shared" si="16"/>
        <v>-0.74272999208181956</v>
      </c>
      <c r="N120" s="115" t="str">
        <f t="shared" si="16"/>
        <v/>
      </c>
      <c r="O120" s="109"/>
      <c r="P120" s="116">
        <f t="shared" si="17"/>
        <v>-0.52804006238478229</v>
      </c>
      <c r="Q120" s="3"/>
    </row>
    <row r="121" spans="2:17" s="1" customFormat="1" ht="15" x14ac:dyDescent="0.25">
      <c r="B121" s="111" t="s">
        <v>60</v>
      </c>
      <c r="C121" s="103">
        <v>11.244518404612615</v>
      </c>
      <c r="D121" s="104">
        <v>4.6177140205711869</v>
      </c>
      <c r="E121" s="105"/>
      <c r="F121" s="112">
        <f t="shared" si="26"/>
        <v>15.862232425183802</v>
      </c>
      <c r="G121" s="3"/>
      <c r="H121" s="103">
        <v>7.7883690317863179</v>
      </c>
      <c r="I121" s="104">
        <v>4.9426771348504994</v>
      </c>
      <c r="J121" s="105"/>
      <c r="K121" s="112">
        <f t="shared" si="27"/>
        <v>12.731046166636817</v>
      </c>
      <c r="L121" s="3"/>
      <c r="M121" s="114">
        <f t="shared" si="16"/>
        <v>0.44375778275539735</v>
      </c>
      <c r="N121" s="115">
        <f t="shared" si="16"/>
        <v>-6.5746376996388967E-2</v>
      </c>
      <c r="O121" s="109"/>
      <c r="P121" s="116">
        <f t="shared" si="17"/>
        <v>0.2459488574279638</v>
      </c>
      <c r="Q121" s="3"/>
    </row>
    <row r="122" spans="2:17" s="1" customFormat="1" ht="15.75" thickBot="1" x14ac:dyDescent="0.3">
      <c r="B122" s="117" t="s">
        <v>13</v>
      </c>
      <c r="C122" s="103">
        <v>5493.5693991982534</v>
      </c>
      <c r="D122" s="103">
        <v>1042.4993404203701</v>
      </c>
      <c r="E122" s="105"/>
      <c r="F122" s="112">
        <f t="shared" si="26"/>
        <v>6536.068739618624</v>
      </c>
      <c r="G122" s="3"/>
      <c r="H122" s="103">
        <v>5644.8052817702555</v>
      </c>
      <c r="I122" s="103">
        <v>764.17775874148083</v>
      </c>
      <c r="J122" s="105"/>
      <c r="K122" s="112">
        <f t="shared" si="27"/>
        <v>6408.9830405117364</v>
      </c>
      <c r="L122" s="3"/>
      <c r="M122" s="107">
        <f t="shared" si="16"/>
        <v>-2.6792045964882827E-2</v>
      </c>
      <c r="N122" s="107">
        <f t="shared" si="16"/>
        <v>0.36421052365781392</v>
      </c>
      <c r="O122" s="109"/>
      <c r="P122" s="113">
        <f t="shared" si="17"/>
        <v>1.9829308067062845E-2</v>
      </c>
      <c r="Q122" s="3"/>
    </row>
    <row r="123" spans="2:17" s="1" customFormat="1" ht="15.75" thickBot="1" x14ac:dyDescent="0.3">
      <c r="B123" s="58" t="s">
        <v>14</v>
      </c>
      <c r="C123" s="118">
        <f>S49</f>
        <v>1062.6992326456075</v>
      </c>
      <c r="D123" s="99">
        <f>S76</f>
        <v>409.56346682190485</v>
      </c>
      <c r="E123" s="61"/>
      <c r="F123" s="62">
        <f>SUM(F124:F126)</f>
        <v>1472.2626994675122</v>
      </c>
      <c r="G123" s="3"/>
      <c r="H123" s="118">
        <f>R49</f>
        <v>828.01896739617882</v>
      </c>
      <c r="I123" s="99">
        <f>R76</f>
        <v>166.18158370023409</v>
      </c>
      <c r="J123" s="61"/>
      <c r="K123" s="62">
        <f>SUM(K124:K126)</f>
        <v>994.2005510964126</v>
      </c>
      <c r="L123" s="3"/>
      <c r="M123" s="119">
        <f t="shared" si="16"/>
        <v>0.28342377951487441</v>
      </c>
      <c r="N123" s="101">
        <f t="shared" si="16"/>
        <v>1.4645538795724447</v>
      </c>
      <c r="O123" s="65"/>
      <c r="P123" s="66">
        <f t="shared" si="17"/>
        <v>0.48085081812104069</v>
      </c>
      <c r="Q123" s="3"/>
    </row>
    <row r="124" spans="2:17" s="1" customFormat="1" ht="15" x14ac:dyDescent="0.25">
      <c r="B124" s="102" t="s">
        <v>61</v>
      </c>
      <c r="C124" s="120">
        <v>863.16787689403156</v>
      </c>
      <c r="D124" s="121">
        <v>310.21818971302855</v>
      </c>
      <c r="E124" s="105"/>
      <c r="F124" s="112">
        <f t="shared" ref="F124:F131" si="28">C124+D124</f>
        <v>1173.38606660706</v>
      </c>
      <c r="G124" s="3"/>
      <c r="H124" s="120">
        <v>636.44126763126849</v>
      </c>
      <c r="I124" s="121">
        <v>103.69236763833665</v>
      </c>
      <c r="J124" s="105"/>
      <c r="K124" s="112">
        <f t="shared" ref="K124:K126" si="29">H124+I124</f>
        <v>740.13363526960518</v>
      </c>
      <c r="L124" s="3"/>
      <c r="M124" s="122">
        <f t="shared" si="16"/>
        <v>0.35624121312340873</v>
      </c>
      <c r="N124" s="123">
        <f t="shared" si="16"/>
        <v>1.9917167172324857</v>
      </c>
      <c r="O124" s="109"/>
      <c r="P124" s="113">
        <f t="shared" si="17"/>
        <v>0.58537054754934337</v>
      </c>
      <c r="Q124" s="3"/>
    </row>
    <row r="125" spans="2:17" s="1" customFormat="1" ht="15" x14ac:dyDescent="0.25">
      <c r="B125" s="111" t="s">
        <v>62</v>
      </c>
      <c r="C125" s="120">
        <v>62.898790141499632</v>
      </c>
      <c r="D125" s="121">
        <v>90.512110462629451</v>
      </c>
      <c r="E125" s="105"/>
      <c r="F125" s="112">
        <f t="shared" si="28"/>
        <v>153.4109006041291</v>
      </c>
      <c r="G125" s="3"/>
      <c r="H125" s="120">
        <v>57.760507173266873</v>
      </c>
      <c r="I125" s="121">
        <v>59.657754436195859</v>
      </c>
      <c r="J125" s="105"/>
      <c r="K125" s="112">
        <f t="shared" si="29"/>
        <v>117.41826160946273</v>
      </c>
      <c r="L125" s="3"/>
      <c r="M125" s="122">
        <f t="shared" si="16"/>
        <v>8.8958411546131488E-2</v>
      </c>
      <c r="N125" s="123">
        <f t="shared" si="16"/>
        <v>0.51718936319388975</v>
      </c>
      <c r="O125" s="109"/>
      <c r="P125" s="113">
        <f t="shared" si="17"/>
        <v>0.30653357068408282</v>
      </c>
      <c r="Q125" s="3"/>
    </row>
    <row r="126" spans="2:17" s="1" customFormat="1" ht="15.75" thickBot="1" x14ac:dyDescent="0.3">
      <c r="B126" s="117" t="s">
        <v>63</v>
      </c>
      <c r="C126" s="120">
        <v>136.63256561007643</v>
      </c>
      <c r="D126" s="121">
        <v>8.8331666462468377</v>
      </c>
      <c r="E126" s="105"/>
      <c r="F126" s="112">
        <f t="shared" si="28"/>
        <v>145.46573225632326</v>
      </c>
      <c r="G126" s="3"/>
      <c r="H126" s="120">
        <v>133.81719259164308</v>
      </c>
      <c r="I126" s="121">
        <v>2.8314616257015728</v>
      </c>
      <c r="J126" s="105"/>
      <c r="K126" s="112">
        <f t="shared" si="29"/>
        <v>136.64865421734464</v>
      </c>
      <c r="L126" s="3"/>
      <c r="M126" s="122">
        <f t="shared" si="16"/>
        <v>2.1038948463257157E-2</v>
      </c>
      <c r="N126" s="123">
        <f t="shared" si="16"/>
        <v>2.1196490766701372</v>
      </c>
      <c r="O126" s="109"/>
      <c r="P126" s="113">
        <f t="shared" si="17"/>
        <v>6.4523709285528197E-2</v>
      </c>
      <c r="Q126" s="3"/>
    </row>
    <row r="127" spans="2:17" s="1" customFormat="1" ht="15.75" thickBot="1" x14ac:dyDescent="0.3">
      <c r="B127" s="58" t="s">
        <v>64</v>
      </c>
      <c r="C127" s="118">
        <f>S50</f>
        <v>1508.285965474201</v>
      </c>
      <c r="D127" s="124">
        <f>S77</f>
        <v>349.61106834596683</v>
      </c>
      <c r="E127" s="125"/>
      <c r="F127" s="126">
        <f>SUM(F128:F130)</f>
        <v>1857.897033820168</v>
      </c>
      <c r="G127" s="3"/>
      <c r="H127" s="118">
        <f>R50</f>
        <v>1522.9499164753177</v>
      </c>
      <c r="I127" s="124">
        <f>R77</f>
        <v>261.41644849491092</v>
      </c>
      <c r="J127" s="125"/>
      <c r="K127" s="126">
        <f>SUM(K128:K130)</f>
        <v>1784.3663649702287</v>
      </c>
      <c r="L127" s="3"/>
      <c r="M127" s="119">
        <f t="shared" si="16"/>
        <v>-9.6286495323855137E-3</v>
      </c>
      <c r="N127" s="127">
        <f t="shared" si="16"/>
        <v>0.33737211395392674</v>
      </c>
      <c r="O127" s="128"/>
      <c r="P127" s="129">
        <f t="shared" si="17"/>
        <v>4.1208280033437017E-2</v>
      </c>
      <c r="Q127" s="3"/>
    </row>
    <row r="128" spans="2:17" s="1" customFormat="1" ht="15" x14ac:dyDescent="0.25">
      <c r="B128" s="102" t="s">
        <v>65</v>
      </c>
      <c r="C128" s="120">
        <v>451.81665017741238</v>
      </c>
      <c r="D128" s="121">
        <v>67.776811417630682</v>
      </c>
      <c r="E128" s="105"/>
      <c r="F128" s="112">
        <f t="shared" si="28"/>
        <v>519.5934615950431</v>
      </c>
      <c r="G128" s="3"/>
      <c r="H128" s="120">
        <v>529.38079471491096</v>
      </c>
      <c r="I128" s="121">
        <v>159.75249843261011</v>
      </c>
      <c r="J128" s="105"/>
      <c r="K128" s="112">
        <f t="shared" ref="K128:K131" si="30">H128+I128</f>
        <v>689.13329314752104</v>
      </c>
      <c r="L128" s="3"/>
      <c r="M128" s="122">
        <f t="shared" si="16"/>
        <v>-0.14651862196714072</v>
      </c>
      <c r="N128" s="123">
        <f t="shared" si="16"/>
        <v>-0.57573864520045914</v>
      </c>
      <c r="O128" s="109"/>
      <c r="P128" s="113">
        <f t="shared" si="17"/>
        <v>-0.2460189244059422</v>
      </c>
      <c r="Q128" s="3"/>
    </row>
    <row r="129" spans="2:17" s="1" customFormat="1" ht="15" x14ac:dyDescent="0.25">
      <c r="B129" s="111" t="s">
        <v>66</v>
      </c>
      <c r="C129" s="120">
        <v>344.86590065473564</v>
      </c>
      <c r="D129" s="121">
        <v>88.667040598395943</v>
      </c>
      <c r="E129" s="105"/>
      <c r="F129" s="112">
        <f t="shared" si="28"/>
        <v>433.53294125313158</v>
      </c>
      <c r="G129" s="3"/>
      <c r="H129" s="120">
        <v>254.86260324538313</v>
      </c>
      <c r="I129" s="121">
        <v>69.125666164576174</v>
      </c>
      <c r="J129" s="105"/>
      <c r="K129" s="112">
        <f t="shared" si="30"/>
        <v>323.98826940995929</v>
      </c>
      <c r="L129" s="3"/>
      <c r="M129" s="122">
        <f t="shared" si="16"/>
        <v>0.35314438549737659</v>
      </c>
      <c r="N129" s="123">
        <f t="shared" si="16"/>
        <v>0.28269346999557521</v>
      </c>
      <c r="O129" s="109"/>
      <c r="P129" s="113">
        <f t="shared" si="17"/>
        <v>0.33811308058366674</v>
      </c>
      <c r="Q129" s="3"/>
    </row>
    <row r="130" spans="2:17" s="1" customFormat="1" ht="15.75" thickBot="1" x14ac:dyDescent="0.3">
      <c r="B130" s="117" t="s">
        <v>67</v>
      </c>
      <c r="C130" s="120">
        <v>711.60341464205317</v>
      </c>
      <c r="D130" s="121">
        <v>193.16721632994017</v>
      </c>
      <c r="E130" s="105"/>
      <c r="F130" s="112">
        <f t="shared" si="28"/>
        <v>904.77063097199334</v>
      </c>
      <c r="G130" s="3"/>
      <c r="H130" s="120">
        <v>738.70651851502373</v>
      </c>
      <c r="I130" s="121">
        <v>32.538283897724654</v>
      </c>
      <c r="J130" s="105"/>
      <c r="K130" s="112">
        <f t="shared" si="30"/>
        <v>771.24480241274841</v>
      </c>
      <c r="L130" s="3"/>
      <c r="M130" s="122">
        <f t="shared" si="16"/>
        <v>-3.6689948164332242E-2</v>
      </c>
      <c r="N130" s="123">
        <f t="shared" si="16"/>
        <v>4.9366135269183031</v>
      </c>
      <c r="O130" s="109"/>
      <c r="P130" s="113">
        <f t="shared" si="17"/>
        <v>0.1731302799597807</v>
      </c>
      <c r="Q130" s="3"/>
    </row>
    <row r="131" spans="2:17" s="1" customFormat="1" ht="15.75" thickBot="1" x14ac:dyDescent="0.3">
      <c r="B131" s="58" t="s">
        <v>68</v>
      </c>
      <c r="C131" s="118">
        <f>S51</f>
        <v>414.16539355853229</v>
      </c>
      <c r="D131" s="124">
        <f>S78</f>
        <v>85.207022706587338</v>
      </c>
      <c r="E131" s="125"/>
      <c r="F131" s="126">
        <f t="shared" si="28"/>
        <v>499.37241626511963</v>
      </c>
      <c r="G131" s="3"/>
      <c r="H131" s="118">
        <f>R51</f>
        <v>533.06015798360079</v>
      </c>
      <c r="I131" s="124">
        <f>R78</f>
        <v>209.1312593174255</v>
      </c>
      <c r="J131" s="125"/>
      <c r="K131" s="126">
        <f t="shared" si="30"/>
        <v>742.19141730102626</v>
      </c>
      <c r="L131" s="3"/>
      <c r="M131" s="119">
        <f t="shared" si="16"/>
        <v>-0.22304192621487617</v>
      </c>
      <c r="N131" s="127">
        <f t="shared" si="16"/>
        <v>-0.59256677846874317</v>
      </c>
      <c r="O131" s="128"/>
      <c r="P131" s="129">
        <f t="shared" si="17"/>
        <v>-0.3271649272352356</v>
      </c>
      <c r="Q131" s="3"/>
    </row>
    <row r="132" spans="2:17" s="1" customFormat="1" ht="15.75" thickBot="1" x14ac:dyDescent="0.3">
      <c r="B132" s="58" t="s">
        <v>69</v>
      </c>
      <c r="C132" s="118">
        <f>C98+C107+C123+C127+C131</f>
        <v>101441.49895838399</v>
      </c>
      <c r="D132" s="118">
        <f>D98+D107+D123+D127+D131</f>
        <v>17212.256619427128</v>
      </c>
      <c r="E132" s="125"/>
      <c r="F132" s="126">
        <f>SUM(F131,F127,F123,F107,F98)</f>
        <v>118653.75557781113</v>
      </c>
      <c r="G132" s="3"/>
      <c r="H132" s="118">
        <f>H98+H107+H123+H127+H131</f>
        <v>96413.625894402503</v>
      </c>
      <c r="I132" s="118">
        <f>I98+I107+I123+I127+I131</f>
        <v>13574.782293918828</v>
      </c>
      <c r="J132" s="125"/>
      <c r="K132" s="126">
        <f>SUM(K131,K127,K123,K107,K98)</f>
        <v>109988.40818832131</v>
      </c>
      <c r="L132" s="3"/>
      <c r="M132" s="119">
        <f t="shared" si="16"/>
        <v>5.2148988458211143E-2</v>
      </c>
      <c r="N132" s="127">
        <f t="shared" si="16"/>
        <v>0.26795820711893104</v>
      </c>
      <c r="O132" s="128"/>
      <c r="P132" s="129">
        <f t="shared" si="17"/>
        <v>7.8784187645057013E-2</v>
      </c>
      <c r="Q132" s="3"/>
    </row>
    <row r="133" spans="2:17" s="1" customFormat="1" ht="15.75" thickBot="1" x14ac:dyDescent="0.3">
      <c r="B133" s="58" t="s">
        <v>70</v>
      </c>
      <c r="C133" s="118">
        <f>S55</f>
        <v>698.39918218485104</v>
      </c>
      <c r="D133" s="124">
        <f>S82</f>
        <v>131.3686411063762</v>
      </c>
      <c r="E133" s="125"/>
      <c r="F133" s="126">
        <f>S27</f>
        <v>829.76782329122727</v>
      </c>
      <c r="G133" s="3"/>
      <c r="H133" s="118">
        <f>R55</f>
        <v>438.01491836865216</v>
      </c>
      <c r="I133" s="124">
        <f>R82</f>
        <v>70.91361941223694</v>
      </c>
      <c r="J133" s="125"/>
      <c r="K133" s="126">
        <f>R27</f>
        <v>508.92853778088909</v>
      </c>
      <c r="L133" s="3"/>
      <c r="M133" s="119">
        <f t="shared" si="16"/>
        <v>0.59446437300806343</v>
      </c>
      <c r="N133" s="127">
        <f t="shared" si="16"/>
        <v>0.85251637407901182</v>
      </c>
      <c r="O133" s="128"/>
      <c r="P133" s="129">
        <f t="shared" si="17"/>
        <v>0.63042109391096934</v>
      </c>
      <c r="Q133" s="3"/>
    </row>
    <row r="134" spans="2:17" s="1" customFormat="1" ht="15" x14ac:dyDescent="0.25">
      <c r="B134" s="102" t="s">
        <v>71</v>
      </c>
      <c r="C134" s="130"/>
      <c r="D134" s="131"/>
      <c r="E134" s="105"/>
      <c r="F134" s="106">
        <v>40.247747428685031</v>
      </c>
      <c r="G134" s="3"/>
      <c r="H134" s="130"/>
      <c r="I134" s="131"/>
      <c r="J134" s="105"/>
      <c r="K134" s="106">
        <v>20.044791242923065</v>
      </c>
      <c r="L134" s="3"/>
      <c r="M134" s="132" t="str">
        <f t="shared" si="16"/>
        <v/>
      </c>
      <c r="N134" s="133" t="str">
        <f t="shared" si="16"/>
        <v/>
      </c>
      <c r="O134" s="109"/>
      <c r="P134" s="110">
        <f t="shared" si="17"/>
        <v>1.0078905757072798</v>
      </c>
      <c r="Q134" s="3"/>
    </row>
    <row r="135" spans="2:17" s="1" customFormat="1" ht="15" x14ac:dyDescent="0.25">
      <c r="B135" s="111" t="s">
        <v>72</v>
      </c>
      <c r="C135" s="134"/>
      <c r="D135" s="135"/>
      <c r="E135" s="136"/>
      <c r="F135" s="106">
        <v>466.92169623719519</v>
      </c>
      <c r="G135" s="3"/>
      <c r="H135" s="134"/>
      <c r="I135" s="135"/>
      <c r="J135" s="136"/>
      <c r="K135" s="106">
        <v>383.57798008704299</v>
      </c>
      <c r="L135" s="3"/>
      <c r="M135" s="137" t="str">
        <f t="shared" si="16"/>
        <v/>
      </c>
      <c r="N135" s="138" t="str">
        <f t="shared" si="16"/>
        <v/>
      </c>
      <c r="O135" s="139"/>
      <c r="P135" s="110">
        <f t="shared" si="17"/>
        <v>0.21727972010082408</v>
      </c>
      <c r="Q135" s="3"/>
    </row>
    <row r="136" spans="2:17" s="1" customFormat="1" ht="15" x14ac:dyDescent="0.25">
      <c r="B136" s="111" t="s">
        <v>73</v>
      </c>
      <c r="C136" s="134"/>
      <c r="D136" s="135"/>
      <c r="E136" s="136"/>
      <c r="F136" s="106">
        <v>164.44261631007001</v>
      </c>
      <c r="G136" s="3"/>
      <c r="H136" s="134"/>
      <c r="I136" s="135"/>
      <c r="J136" s="136"/>
      <c r="K136" s="106">
        <v>73.079094811830913</v>
      </c>
      <c r="L136" s="3"/>
      <c r="M136" s="137" t="str">
        <f t="shared" si="16"/>
        <v/>
      </c>
      <c r="N136" s="138" t="str">
        <f t="shared" si="16"/>
        <v/>
      </c>
      <c r="O136" s="139"/>
      <c r="P136" s="110">
        <f t="shared" si="17"/>
        <v>1.2502005085515657</v>
      </c>
      <c r="Q136" s="3"/>
    </row>
    <row r="137" spans="2:17" s="1" customFormat="1" ht="15" x14ac:dyDescent="0.25">
      <c r="B137" s="111" t="s">
        <v>74</v>
      </c>
      <c r="C137" s="134"/>
      <c r="D137" s="135"/>
      <c r="E137" s="136"/>
      <c r="F137" s="106">
        <v>7.7224403190846296</v>
      </c>
      <c r="G137" s="3"/>
      <c r="H137" s="134"/>
      <c r="I137" s="135"/>
      <c r="J137" s="136"/>
      <c r="K137" s="106">
        <v>0</v>
      </c>
      <c r="L137" s="3"/>
      <c r="M137" s="137" t="str">
        <f t="shared" si="16"/>
        <v/>
      </c>
      <c r="N137" s="138" t="str">
        <f t="shared" si="16"/>
        <v/>
      </c>
      <c r="O137" s="139"/>
      <c r="P137" s="110" t="str">
        <f t="shared" si="17"/>
        <v/>
      </c>
      <c r="Q137" s="3"/>
    </row>
    <row r="138" spans="2:17" s="1" customFormat="1" ht="15.75" thickBot="1" x14ac:dyDescent="0.3">
      <c r="B138" s="111" t="s">
        <v>9</v>
      </c>
      <c r="C138" s="134"/>
      <c r="D138" s="135"/>
      <c r="E138" s="136"/>
      <c r="F138" s="106">
        <v>150.43332299619249</v>
      </c>
      <c r="G138" s="3"/>
      <c r="H138" s="134"/>
      <c r="I138" s="135"/>
      <c r="J138" s="136"/>
      <c r="K138" s="106">
        <v>32.226671639092132</v>
      </c>
      <c r="L138" s="3"/>
      <c r="M138" s="137" t="str">
        <f t="shared" si="16"/>
        <v/>
      </c>
      <c r="N138" s="138" t="str">
        <f t="shared" si="16"/>
        <v/>
      </c>
      <c r="O138" s="139"/>
      <c r="P138" s="110">
        <f t="shared" si="17"/>
        <v>3.6679757897713321</v>
      </c>
      <c r="Q138" s="3"/>
    </row>
    <row r="139" spans="2:17" s="1" customFormat="1" ht="15.75" thickBot="1" x14ac:dyDescent="0.3">
      <c r="B139" s="58" t="s">
        <v>75</v>
      </c>
      <c r="C139" s="118">
        <f>C132+C133</f>
        <v>102139.89814056884</v>
      </c>
      <c r="D139" s="118">
        <f>D132+D133</f>
        <v>17343.625260533503</v>
      </c>
      <c r="E139" s="125"/>
      <c r="F139" s="126">
        <f>F133+F132</f>
        <v>119483.52340110236</v>
      </c>
      <c r="G139" s="3"/>
      <c r="H139" s="118">
        <f>H132+H133</f>
        <v>96851.640812771162</v>
      </c>
      <c r="I139" s="118">
        <f>I132+I133</f>
        <v>13645.695913331065</v>
      </c>
      <c r="J139" s="125"/>
      <c r="K139" s="118">
        <f>K132+K133</f>
        <v>110497.33672610219</v>
      </c>
      <c r="L139" s="3"/>
      <c r="M139" s="119">
        <f t="shared" si="16"/>
        <v>5.4601628670604363E-2</v>
      </c>
      <c r="N139" s="127">
        <f t="shared" si="16"/>
        <v>0.27099602473112228</v>
      </c>
      <c r="O139" s="128"/>
      <c r="P139" s="129">
        <f t="shared" si="17"/>
        <v>8.1324916430111527E-2</v>
      </c>
      <c r="Q139" s="3"/>
    </row>
    <row r="140" spans="2:17" x14ac:dyDescent="0.2">
      <c r="F140" s="140"/>
      <c r="G140" s="141"/>
      <c r="H140" s="141"/>
      <c r="I140" s="141"/>
      <c r="J140" s="141"/>
      <c r="K140" s="140"/>
      <c r="L140" s="141"/>
      <c r="M140" s="141"/>
      <c r="N140" s="141"/>
    </row>
    <row r="141" spans="2:17" x14ac:dyDescent="0.2">
      <c r="C141" s="141"/>
      <c r="D141" s="141"/>
      <c r="F141" s="141"/>
      <c r="G141" s="141"/>
      <c r="H141" s="141"/>
      <c r="I141" s="141"/>
      <c r="J141" s="141"/>
      <c r="K141" s="141"/>
      <c r="L141" s="141"/>
      <c r="M141" s="141"/>
      <c r="N141" s="141"/>
    </row>
    <row r="142" spans="2:17" x14ac:dyDescent="0.2">
      <c r="F142" s="142"/>
      <c r="K142" s="142"/>
    </row>
  </sheetData>
  <mergeCells count="15">
    <mergeCell ref="C61:F61"/>
    <mergeCell ref="H61:K61"/>
    <mergeCell ref="M61:P61"/>
    <mergeCell ref="R61:U61"/>
    <mergeCell ref="C94:F94"/>
    <mergeCell ref="H94:K94"/>
    <mergeCell ref="M94:P94"/>
    <mergeCell ref="C6:F6"/>
    <mergeCell ref="H6:K6"/>
    <mergeCell ref="M6:P6"/>
    <mergeCell ref="R6:U6"/>
    <mergeCell ref="C33:F33"/>
    <mergeCell ref="H33:K33"/>
    <mergeCell ref="M33:P33"/>
    <mergeCell ref="R33:U3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360B49AA-7A9D-45A6-9BA9-8D91B539159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szacunek rynku_12 2025</vt:lpstr>
      <vt:lpstr>'szacunek rynku_12 2025'!Obszar_wydruku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</dc:creator>
  <cp:keywords/>
  <cp:lastModifiedBy>Magdalena Gulczyńska</cp:lastModifiedBy>
  <dcterms:created xsi:type="dcterms:W3CDTF">2026-02-04T14:55:10Z</dcterms:created>
  <dcterms:modified xsi:type="dcterms:W3CDTF">2026-02-04T15:56:06Z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71b7832a-d574-4397-82ae-2684307afc99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bjpmDocIH">
    <vt:lpwstr>9XVGSjwXshVqX/RBNeK5IFV6X+tu/9G6</vt:lpwstr>
  </property>
</Properties>
</file>