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2.2026\"/>
    </mc:Choice>
  </mc:AlternateContent>
  <xr:revisionPtr revIDLastSave="0" documentId="8_{42E133E3-FA71-436C-B89C-FA0BE1358E7E}" xr6:coauthVersionLast="47" xr6:coauthVersionMax="47" xr10:uidLastSave="{00000000-0000-0000-0000-000000000000}"/>
  <bookViews>
    <workbookView xWindow="-110" yWindow="-110" windowWidth="19420" windowHeight="10300" activeTab="1" xr2:uid="{71ECBEB2-2687-4063-A597-2A60A7860EDA}"/>
  </bookViews>
  <sheets>
    <sheet name="summary_02 2026" sheetId="4" r:id="rId1"/>
    <sheet name="szacunek rynku_02 2026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4" i="3" l="1"/>
  <c r="I64" i="3"/>
  <c r="I25" i="3" l="1"/>
  <c r="H25" i="3"/>
  <c r="I24" i="3"/>
  <c r="H24" i="3"/>
  <c r="I23" i="3"/>
  <c r="H23" i="3"/>
  <c r="I22" i="3"/>
  <c r="H22" i="3"/>
  <c r="I21" i="3"/>
  <c r="H21" i="3"/>
  <c r="I20" i="3"/>
  <c r="I19" i="3" s="1"/>
  <c r="H20" i="3"/>
  <c r="I18" i="3"/>
  <c r="H18" i="3"/>
  <c r="I17" i="3"/>
  <c r="H17" i="3"/>
  <c r="I16" i="3"/>
  <c r="H16" i="3"/>
  <c r="I15" i="3"/>
  <c r="H15" i="3"/>
  <c r="I14" i="3"/>
  <c r="H14" i="3"/>
  <c r="I12" i="3"/>
  <c r="H12" i="3"/>
  <c r="I11" i="3"/>
  <c r="H11" i="3"/>
  <c r="D25" i="3"/>
  <c r="C25" i="3"/>
  <c r="D24" i="3"/>
  <c r="C24" i="3"/>
  <c r="D23" i="3"/>
  <c r="C23" i="3"/>
  <c r="D22" i="3"/>
  <c r="C22" i="3"/>
  <c r="D21" i="3"/>
  <c r="C21" i="3"/>
  <c r="D20" i="3"/>
  <c r="C20" i="3"/>
  <c r="D18" i="3"/>
  <c r="C18" i="3"/>
  <c r="D17" i="3"/>
  <c r="C17" i="3"/>
  <c r="D16" i="3"/>
  <c r="C16" i="3"/>
  <c r="D15" i="3"/>
  <c r="C15" i="3"/>
  <c r="D14" i="3"/>
  <c r="C14" i="3"/>
  <c r="D12" i="3"/>
  <c r="C12" i="3"/>
  <c r="D11" i="3"/>
  <c r="C11" i="3"/>
  <c r="D13" i="3" l="1"/>
  <c r="H10" i="3"/>
  <c r="H27" i="3" s="1"/>
  <c r="I10" i="3"/>
  <c r="I27" i="3" s="1"/>
  <c r="H19" i="3"/>
  <c r="C13" i="3"/>
  <c r="C19" i="3"/>
  <c r="H13" i="3"/>
  <c r="I13" i="3"/>
  <c r="C10" i="3"/>
  <c r="C27" i="3" s="1"/>
  <c r="D10" i="3"/>
  <c r="D27" i="3" s="1"/>
  <c r="D19" i="3"/>
  <c r="N53" i="3"/>
  <c r="M53" i="3"/>
  <c r="N52" i="3"/>
  <c r="M52" i="3"/>
  <c r="N51" i="3"/>
  <c r="M51" i="3"/>
  <c r="N50" i="3"/>
  <c r="M50" i="3"/>
  <c r="N49" i="3"/>
  <c r="M49" i="3"/>
  <c r="N48" i="3"/>
  <c r="M48" i="3"/>
  <c r="N46" i="3"/>
  <c r="M46" i="3"/>
  <c r="N45" i="3"/>
  <c r="M45" i="3"/>
  <c r="N44" i="3"/>
  <c r="M44" i="3"/>
  <c r="N43" i="3"/>
  <c r="M43" i="3"/>
  <c r="N42" i="3"/>
  <c r="M42" i="3"/>
  <c r="N40" i="3"/>
  <c r="M40" i="3"/>
  <c r="N39" i="3"/>
  <c r="M39" i="3"/>
  <c r="N80" i="3"/>
  <c r="M80" i="3"/>
  <c r="N79" i="3"/>
  <c r="M79" i="3"/>
  <c r="N78" i="3"/>
  <c r="M78" i="3"/>
  <c r="N77" i="3"/>
  <c r="M77" i="3"/>
  <c r="N76" i="3"/>
  <c r="M76" i="3"/>
  <c r="N75" i="3"/>
  <c r="M75" i="3"/>
  <c r="N73" i="3"/>
  <c r="M73" i="3"/>
  <c r="N72" i="3"/>
  <c r="M72" i="3"/>
  <c r="N71" i="3"/>
  <c r="M71" i="3"/>
  <c r="N70" i="3"/>
  <c r="M70" i="3"/>
  <c r="N69" i="3"/>
  <c r="M69" i="3"/>
  <c r="N67" i="3"/>
  <c r="M67" i="3"/>
  <c r="N66" i="3"/>
  <c r="M66" i="3"/>
  <c r="N25" i="3"/>
  <c r="M25" i="3"/>
  <c r="N24" i="3"/>
  <c r="M24" i="3"/>
  <c r="N23" i="3"/>
  <c r="M22" i="3"/>
  <c r="N20" i="3"/>
  <c r="N18" i="3"/>
  <c r="M18" i="3"/>
  <c r="N12" i="3"/>
  <c r="M12" i="3"/>
  <c r="M68" i="3" l="1"/>
  <c r="M74" i="3"/>
  <c r="N74" i="3"/>
  <c r="N47" i="3"/>
  <c r="M38" i="3"/>
  <c r="M55" i="3" s="1"/>
  <c r="M14" i="3"/>
  <c r="N22" i="3"/>
  <c r="N68" i="3"/>
  <c r="M20" i="3"/>
  <c r="M23" i="3"/>
  <c r="M21" i="3"/>
  <c r="M15" i="3"/>
  <c r="M16" i="3"/>
  <c r="N14" i="3"/>
  <c r="N15" i="3"/>
  <c r="N21" i="3"/>
  <c r="N16" i="3"/>
  <c r="M47" i="3"/>
  <c r="M11" i="3"/>
  <c r="M17" i="3"/>
  <c r="N41" i="3"/>
  <c r="N11" i="3"/>
  <c r="N17" i="3"/>
  <c r="M41" i="3"/>
  <c r="N38" i="3"/>
  <c r="N55" i="3" s="1"/>
  <c r="M65" i="3"/>
  <c r="M82" i="3" s="1"/>
  <c r="N65" i="3"/>
  <c r="N82" i="3" s="1"/>
  <c r="N19" i="3" l="1"/>
  <c r="M19" i="3"/>
  <c r="M10" i="3"/>
  <c r="M27" i="3" s="1"/>
  <c r="M13" i="3"/>
  <c r="N10" i="3"/>
  <c r="N27" i="3" s="1"/>
  <c r="N13" i="3"/>
  <c r="M7" i="3"/>
  <c r="M63" i="3"/>
  <c r="K17" i="4" l="1"/>
  <c r="K16" i="4"/>
  <c r="K15" i="4"/>
  <c r="N9" i="3"/>
  <c r="M9" i="3"/>
  <c r="P27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64" i="3"/>
  <c r="N64" i="3"/>
  <c r="M64" i="3"/>
  <c r="P82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55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C7" i="3" l="1"/>
  <c r="C63" i="3"/>
  <c r="F27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9" i="3"/>
  <c r="C9" i="3"/>
  <c r="F82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D64" i="3"/>
  <c r="C64" i="3"/>
  <c r="F55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J12" i="4" l="1"/>
  <c r="N118" i="4"/>
  <c r="N117" i="4"/>
  <c r="N116" i="4"/>
  <c r="N115" i="4"/>
  <c r="N114" i="4"/>
  <c r="J114" i="4"/>
  <c r="J17" i="4"/>
  <c r="J16" i="4"/>
  <c r="J15" i="4"/>
  <c r="N82" i="4"/>
  <c r="N81" i="4"/>
  <c r="N80" i="4"/>
  <c r="J80" i="4"/>
  <c r="N50" i="4"/>
  <c r="N49" i="4"/>
  <c r="N48" i="4"/>
  <c r="N47" i="4"/>
  <c r="J47" i="4"/>
  <c r="J48" i="4" s="1"/>
  <c r="N12" i="4"/>
  <c r="N13" i="4" s="1"/>
  <c r="K48" i="3" l="1"/>
  <c r="K49" i="3"/>
  <c r="K50" i="3"/>
  <c r="K75" i="3"/>
  <c r="K76" i="3"/>
  <c r="K77" i="3"/>
  <c r="K78" i="3"/>
  <c r="K20" i="3"/>
  <c r="K21" i="3"/>
  <c r="K22" i="3"/>
  <c r="J115" i="4"/>
  <c r="J81" i="4"/>
  <c r="J13" i="4"/>
  <c r="K25" i="3" l="1"/>
  <c r="K24" i="3"/>
  <c r="K23" i="3"/>
  <c r="K19" i="3"/>
  <c r="K18" i="3"/>
  <c r="K17" i="3"/>
  <c r="K16" i="3"/>
  <c r="K15" i="3"/>
  <c r="K14" i="3"/>
  <c r="K12" i="3"/>
  <c r="K11" i="3"/>
  <c r="K9" i="3"/>
  <c r="I9" i="3"/>
  <c r="H9" i="3"/>
  <c r="H7" i="3"/>
  <c r="K80" i="3"/>
  <c r="K79" i="3"/>
  <c r="K74" i="3"/>
  <c r="K73" i="3"/>
  <c r="K72" i="3"/>
  <c r="K71" i="3"/>
  <c r="K70" i="3"/>
  <c r="K69" i="3"/>
  <c r="K68" i="3"/>
  <c r="K67" i="3"/>
  <c r="K66" i="3"/>
  <c r="K64" i="3"/>
  <c r="H63" i="3"/>
  <c r="K53" i="3"/>
  <c r="K52" i="3"/>
  <c r="K51" i="3"/>
  <c r="K47" i="3"/>
  <c r="K46" i="3"/>
  <c r="K45" i="3"/>
  <c r="K44" i="3"/>
  <c r="K43" i="3"/>
  <c r="K42" i="3"/>
  <c r="K40" i="3"/>
  <c r="K39" i="3"/>
  <c r="K41" i="3" l="1"/>
  <c r="K13" i="3"/>
  <c r="K27" i="3"/>
  <c r="K82" i="3"/>
  <c r="K55" i="3"/>
  <c r="K38" i="3"/>
  <c r="K65" i="3"/>
  <c r="K10" i="3"/>
</calcChain>
</file>

<file path=xl/sharedStrings.xml><?xml version="1.0" encoding="utf-8"?>
<sst xmlns="http://schemas.openxmlformats.org/spreadsheetml/2006/main" count="108" uniqueCount="53">
  <si>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</si>
  <si>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</si>
  <si>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</si>
  <si>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</si>
  <si>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</si>
  <si>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</si>
  <si>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</si>
  <si>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</si>
  <si>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</si>
  <si>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</si>
  <si>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</si>
  <si>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</si>
  <si>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</si>
  <si>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</si>
  <si>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</si>
  <si>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</si>
  <si>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</si>
  <si>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</si>
  <si>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</si>
  <si>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</si>
  <si>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</si>
  <si>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</si>
  <si>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</si>
  <si>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</si>
  <si>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</si>
  <si>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</si>
  <si>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</si>
  <si>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</si>
  <si>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</si>
  <si>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</si>
  <si>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</si>
  <si>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</si>
  <si>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</si>
  <si>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</si>
  <si>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</si>
  <si>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07/2025</t>
  </si>
  <si>
    <t>11 2025</t>
  </si>
  <si>
    <t>I 2025</t>
  </si>
  <si>
    <t>I 2026</t>
  </si>
  <si>
    <t>I 2026/
I 2025</t>
  </si>
  <si>
    <t>II 2025</t>
  </si>
  <si>
    <t>II 2026</t>
  </si>
  <si>
    <t>II 2026/ 
II 2025</t>
  </si>
  <si>
    <t>I-II 2025</t>
  </si>
  <si>
    <t>I-II 2026</t>
  </si>
  <si>
    <t>I-II 2026/ 
I-II 2025</t>
  </si>
  <si>
    <t>I 2026 vs I 2025</t>
  </si>
  <si>
    <t>II 2026 vs II 2025</t>
  </si>
  <si>
    <t>I-II 2026 vs I-II 2025</t>
  </si>
  <si>
    <t>FINANSOWANIE POJAZDÓW CIĘŻKICH - luty 2026r. 
Łączne finansowanie leasingiem i pożyczką</t>
  </si>
  <si>
    <t>FINANSOWANIE POJAZDÓW LEKKICH - luty 2026r.
Łączne finansowanie leasingiem i pożyczką</t>
  </si>
  <si>
    <t>FINANSOWANIE MASZYN - luty 2026r. 
Łączne finansowanie leasingiem i pożyczką</t>
  </si>
  <si>
    <t>Związek Polskiego Leasingu , Warszawa 20-03-2026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</si>
</sst>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2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2" fillId="2" borderId="0" xfId="0" applyFont="1" applyFill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" fillId="0" borderId="0" xfId="0" applyFont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2B7DC55-5C79-49B9-9D08-222C9B851285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0C35E2"/>
      <color rgb="FFF73711"/>
      <color rgb="FFBEFF2F"/>
      <color rgb="FFA7CFEA"/>
      <color rgb="FF7E93A5"/>
      <color rgb="FF5B9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02/2026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2026'!$I$12:$I$13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'summary_02 2026'!$J$12:$J$13</c:f>
              <c:numCache>
                <c:formatCode>0.0%</c:formatCode>
                <c:ptCount val="2"/>
                <c:pt idx="0">
                  <c:v>0.91966168732023978</c:v>
                </c:pt>
                <c:pt idx="1">
                  <c:v>8.0338312679760215E-2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02/2026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2026'!$M$12:$M$13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'summary_02 2026'!$N$12:$N$13</c:f>
              <c:numCache>
                <c:formatCode>0.0%</c:formatCode>
                <c:ptCount val="2"/>
                <c:pt idx="0">
                  <c:v>0.81171711169709737</c:v>
                </c:pt>
                <c:pt idx="1">
                  <c:v>0.18828288830290263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02/2026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2026'!$I$47:$I$48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'summary_02 2026'!$J$47:$J$48</c:f>
              <c:numCache>
                <c:formatCode>0.0%</c:formatCode>
                <c:ptCount val="2"/>
                <c:pt idx="0">
                  <c:v>0.88623619145724386</c:v>
                </c:pt>
                <c:pt idx="1">
                  <c:v>0.11376380854275614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02/2026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9.2926204235984161E-2"/>
          <c:y val="2.16138470222123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4.6322014681691413E-2"/>
                  <c:y val="-0.1590027212338182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69043345113"/>
                      <c:h val="0.2031917955226492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2026'!$M$47:$M$50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'summary_02 2026'!$N$47:$N$50</c:f>
              <c:numCache>
                <c:formatCode>0.0%</c:formatCode>
                <c:ptCount val="4"/>
                <c:pt idx="0">
                  <c:v>0.24991460893363243</c:v>
                </c:pt>
                <c:pt idx="1">
                  <c:v>0.49195033188174098</c:v>
                </c:pt>
                <c:pt idx="2">
                  <c:v>0.1805066251352325</c:v>
                </c:pt>
                <c:pt idx="3">
                  <c:v>7.7628434049394193E-2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02/2026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2026'!$I$80:$I$81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'summary_02 2026'!$J$80:$J$81</c:f>
              <c:numCache>
                <c:formatCode>0%</c:formatCode>
                <c:ptCount val="2"/>
                <c:pt idx="0">
                  <c:v>0.65933762726737588</c:v>
                </c:pt>
                <c:pt idx="1">
                  <c:v>0.34066237273262412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02/2026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2026'!$M$80:$M$83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'summary_02 2026'!$N$80:$N$83</c:f>
              <c:numCache>
                <c:formatCode>0%</c:formatCode>
                <c:ptCount val="4"/>
                <c:pt idx="0">
                  <c:v>0.18475812234234631</c:v>
                </c:pt>
                <c:pt idx="1">
                  <c:v>0.21179813830636343</c:v>
                </c:pt>
                <c:pt idx="2">
                  <c:v>0.60344373935129014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02/2026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2026'!$I$114:$I$115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'summary_02 2026'!$J$114:$J$115</c:f>
              <c:numCache>
                <c:formatCode>0.0%</c:formatCode>
                <c:ptCount val="2"/>
                <c:pt idx="0">
                  <c:v>0.85275673622255788</c:v>
                </c:pt>
                <c:pt idx="1">
                  <c:v>0.14724326377744212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02/2026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'summary_02 2026'!$M$114:$M$118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'summary_02 2026'!$N$114:$N$118</c:f>
              <c:numCache>
                <c:formatCode>0.0%</c:formatCode>
                <c:ptCount val="5"/>
                <c:pt idx="0">
                  <c:v>0.56956266113665899</c:v>
                </c:pt>
                <c:pt idx="1">
                  <c:v>0.2000025232993223</c:v>
                </c:pt>
                <c:pt idx="2">
                  <c:v>0.19633227720070137</c:v>
                </c:pt>
                <c:pt idx="3">
                  <c:v>1.3025276662045582E-2</c:v>
                </c:pt>
                <c:pt idx="4">
                  <c:v>2.1077261701271607E-2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rynku_02 2026'!$B$38,'szacunek rynku_02 2026'!$B$47:$B$53)</c15:sqref>
                  </c15:fullRef>
                </c:ext>
              </c:extLst>
              <c:f>('szacunek rynku_02 2026'!$B$38,'szacunek rynku_02 2026'!$B$47,'szacunek rynku_02 2026'!$B$51:$B$53)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rynku_02 2026'!$H$38,'szacunek rynku_02 2026'!$H$47:$H$53)</c15:sqref>
                  </c15:fullRef>
                </c:ext>
              </c:extLst>
              <c:f>('szacunek rynku_02 2026'!$H$38,'szacunek rynku_02 2026'!$H$47,'szacunek rynku_02 2026'!$H$51:$H$53)</c:f>
              <c:numCache>
                <c:formatCode>#,##0</c:formatCode>
                <c:ptCount val="5"/>
                <c:pt idx="0">
                  <c:v>5904.7081758948825</c:v>
                </c:pt>
                <c:pt idx="1">
                  <c:v>1175.6377600831049</c:v>
                </c:pt>
                <c:pt idx="2">
                  <c:v>65.747600005575379</c:v>
                </c:pt>
                <c:pt idx="3">
                  <c:v>98.814866647417844</c:v>
                </c:pt>
                <c:pt idx="4">
                  <c:v>38.748802058576644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rynku_02 2026'!$B$65,'szacunek rynku_02 2026'!$B$74:$B$80)</c15:sqref>
                  </c15:fullRef>
                </c:ext>
              </c:extLst>
              <c:f>('szacunek rynku_02 2026'!$B$65,'szacunek rynku_02 2026'!$B$74,'szacunek rynku_02 2026'!$B$78:$B$80)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rynku_02 2026'!$H$65,'szacunek rynku_02 2026'!$H$74:$H$80)</c15:sqref>
                  </c15:fullRef>
                </c:ext>
              </c:extLst>
              <c:f>('szacunek rynku_02 2026'!$H$65,'szacunek rynku_02 2026'!$H$74,'szacunek rynku_02 2026'!$H$78:$H$80)</c:f>
              <c:numCache>
                <c:formatCode>#,##0</c:formatCode>
                <c:ptCount val="5"/>
                <c:pt idx="0">
                  <c:v>372.62252337932335</c:v>
                </c:pt>
                <c:pt idx="1">
                  <c:v>661.93059469667037</c:v>
                </c:pt>
                <c:pt idx="2">
                  <c:v>18.369286783377781</c:v>
                </c:pt>
                <c:pt idx="3">
                  <c:v>2.2972677208852748</c:v>
                </c:pt>
                <c:pt idx="4">
                  <c:v>3.6253276475886107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rynku_02 2026'!$B$10,'szacunek rynku_02 2026'!$B$19:$B$25)</c15:sqref>
                  </c15:fullRef>
                </c:ext>
              </c:extLst>
              <c:f>('szacunek rynku_02 2026'!$B$10,'szacunek rynku_02 2026'!$B$19,'szacunek rynku_02 2026'!$B$23:$B$25)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rynku_02 2026'!$H$10,'szacunek rynku_02 2026'!$H$19:$H$25)</c15:sqref>
                  </c15:fullRef>
                </c:ext>
              </c:extLst>
              <c:f>('szacunek rynku_02 2026'!$H$10,'szacunek rynku_02 2026'!$H$19,'szacunek rynku_02 2026'!$H$23:$H$25)</c:f>
              <c:numCache>
                <c:formatCode>#,##0</c:formatCode>
                <c:ptCount val="5"/>
                <c:pt idx="0">
                  <c:v>6277.3306992742046</c:v>
                </c:pt>
                <c:pt idx="1">
                  <c:v>1837.5683547797753</c:v>
                </c:pt>
                <c:pt idx="2">
                  <c:v>84.116886788953167</c:v>
                </c:pt>
                <c:pt idx="3">
                  <c:v>101.11213436830312</c:v>
                </c:pt>
                <c:pt idx="4">
                  <c:v>42.374129706165256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rynku_02 2026'!$B$38,'szacunek rynku_02 2026'!$B$47:$B$53)</c15:sqref>
                  </c15:fullRef>
                </c:ext>
              </c:extLst>
              <c:f>('szacunek rynku_02 2026'!$B$38,'szacunek rynku_02 2026'!$B$47,'szacunek rynku_02 2026'!$B$51:$B$53)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rynku_02 2026'!$I$38,'szacunek rynku_02 2026'!$I$47:$I$53)</c15:sqref>
                  </c15:fullRef>
                </c:ext>
              </c:extLst>
              <c:f>('szacunek rynku_02 2026'!$I$38,'szacunek rynku_02 2026'!$I$47,'szacunek rynku_02 2026'!$I$51:$I$53)</c:f>
              <c:numCache>
                <c:formatCode>#,##0</c:formatCode>
                <c:ptCount val="5"/>
                <c:pt idx="0">
                  <c:v>6148.3991421925193</c:v>
                </c:pt>
                <c:pt idx="1">
                  <c:v>1125.1973076485854</c:v>
                </c:pt>
                <c:pt idx="2">
                  <c:v>61.078889205142083</c:v>
                </c:pt>
                <c:pt idx="3">
                  <c:v>45.625388007548082</c:v>
                </c:pt>
                <c:pt idx="4">
                  <c:v>32.021289642746922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rynku_02 2026'!$B$65,'szacunek rynku_02 2026'!$B$74:$B$80)</c15:sqref>
                  </c15:fullRef>
                </c:ext>
              </c:extLst>
              <c:f>('szacunek rynku_02 2026'!$B$65,'szacunek rynku_02 2026'!$B$74,'szacunek rynku_02 2026'!$B$78:$B$80)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rynku_02 2026'!$I$65,'szacunek rynku_02 2026'!$I$74:$I$80)</c15:sqref>
                  </c15:fullRef>
                </c:ext>
              </c:extLst>
              <c:f>('szacunek rynku_02 2026'!$I$65,'szacunek rynku_02 2026'!$I$74,'szacunek rynku_02 2026'!$I$78:$I$80)</c:f>
              <c:numCache>
                <c:formatCode>#,##0</c:formatCode>
                <c:ptCount val="5"/>
                <c:pt idx="0">
                  <c:v>599.6467694246079</c:v>
                </c:pt>
                <c:pt idx="1">
                  <c:v>581.35979013447979</c:v>
                </c:pt>
                <c:pt idx="2">
                  <c:v>52.13926654150044</c:v>
                </c:pt>
                <c:pt idx="3">
                  <c:v>34.301736898322673</c:v>
                </c:pt>
                <c:pt idx="4">
                  <c:v>12.418592902021125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rynku_02 2026'!$B$10,'szacunek rynku_02 2026'!$B$19:$B$25)</c15:sqref>
                  </c15:fullRef>
                </c:ext>
              </c:extLst>
              <c:f>('szacunek rynku_02 2026'!$B$10,'szacunek rynku_02 2026'!$B$19,'szacunek rynku_02 2026'!$B$23:$B$25)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rynku_02 2026'!$I$10,'szacunek rynku_02 2026'!$I$19:$I$25)</c15:sqref>
                  </c15:fullRef>
                </c:ext>
              </c:extLst>
              <c:f>('szacunek rynku_02 2026'!$I$10,'szacunek rynku_02 2026'!$I$19,'szacunek rynku_02 2026'!$I$23:$I$25)</c:f>
              <c:numCache>
                <c:formatCode>#,##0</c:formatCode>
                <c:ptCount val="5"/>
                <c:pt idx="0">
                  <c:v>6748.0459116171278</c:v>
                </c:pt>
                <c:pt idx="1">
                  <c:v>1706.5570977830653</c:v>
                </c:pt>
                <c:pt idx="2">
                  <c:v>113.21815574664252</c:v>
                </c:pt>
                <c:pt idx="3">
                  <c:v>79.927124905870755</c:v>
                </c:pt>
                <c:pt idx="4">
                  <c:v>44.439882544768047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13</xdr:row>
      <xdr:rowOff>146047</xdr:rowOff>
    </xdr:from>
    <xdr:to>
      <xdr:col>4</xdr:col>
      <xdr:colOff>904654</xdr:colOff>
      <xdr:row>15</xdr:row>
      <xdr:rowOff>104922</xdr:rowOff>
    </xdr:to>
    <xdr:sp macro="" textlink="$J$15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0,3%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17</xdr:row>
      <xdr:rowOff>87536</xdr:rowOff>
    </xdr:from>
    <xdr:to>
      <xdr:col>4</xdr:col>
      <xdr:colOff>904654</xdr:colOff>
      <xdr:row>19</xdr:row>
      <xdr:rowOff>46411</xdr:rowOff>
    </xdr:to>
    <xdr:sp macro="" textlink="$J$16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57,3%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21</xdr:row>
      <xdr:rowOff>163919</xdr:rowOff>
    </xdr:from>
    <xdr:to>
      <xdr:col>4</xdr:col>
      <xdr:colOff>898881</xdr:colOff>
      <xdr:row>23</xdr:row>
      <xdr:rowOff>122794</xdr:rowOff>
    </xdr:to>
    <xdr:sp macro="" textlink="$J$17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3,3%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21</xdr:row>
      <xdr:rowOff>146601</xdr:rowOff>
    </xdr:from>
    <xdr:to>
      <xdr:col>6</xdr:col>
      <xdr:colOff>589718</xdr:colOff>
      <xdr:row>23</xdr:row>
      <xdr:rowOff>105476</xdr:rowOff>
    </xdr:to>
    <xdr:sp macro="" textlink="$K$17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17</xdr:row>
      <xdr:rowOff>87536</xdr:rowOff>
    </xdr:from>
    <xdr:to>
      <xdr:col>6</xdr:col>
      <xdr:colOff>589718</xdr:colOff>
      <xdr:row>19</xdr:row>
      <xdr:rowOff>46411</xdr:rowOff>
    </xdr:to>
    <xdr:sp macro="" textlink="$K$16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38,7%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13</xdr:row>
      <xdr:rowOff>146047</xdr:rowOff>
    </xdr:from>
    <xdr:to>
      <xdr:col>6</xdr:col>
      <xdr:colOff>589718</xdr:colOff>
      <xdr:row>15</xdr:row>
      <xdr:rowOff>104922</xdr:rowOff>
    </xdr:to>
    <xdr:sp macro="" textlink="$K$15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0,5%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13</xdr:row>
      <xdr:rowOff>146046</xdr:rowOff>
    </xdr:from>
    <xdr:to>
      <xdr:col>3</xdr:col>
      <xdr:colOff>1176096</xdr:colOff>
      <xdr:row>15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17</xdr:row>
      <xdr:rowOff>87535</xdr:rowOff>
    </xdr:from>
    <xdr:to>
      <xdr:col>3</xdr:col>
      <xdr:colOff>1176096</xdr:colOff>
      <xdr:row>19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21</xdr:row>
      <xdr:rowOff>146600</xdr:rowOff>
    </xdr:from>
    <xdr:to>
      <xdr:col>3</xdr:col>
      <xdr:colOff>1176096</xdr:colOff>
      <xdr:row>23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</xdr:row>
      <xdr:rowOff>1046</xdr:rowOff>
    </xdr:from>
    <xdr:to>
      <xdr:col>4</xdr:col>
      <xdr:colOff>904654</xdr:colOff>
      <xdr:row>12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</xdr:row>
      <xdr:rowOff>1046</xdr:rowOff>
    </xdr:from>
    <xdr:to>
      <xdr:col>6</xdr:col>
      <xdr:colOff>589718</xdr:colOff>
      <xdr:row>12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20</xdr:row>
      <xdr:rowOff>96505</xdr:rowOff>
    </xdr:from>
    <xdr:to>
      <xdr:col>6</xdr:col>
      <xdr:colOff>732905</xdr:colOff>
      <xdr:row>20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9</xdr:row>
      <xdr:rowOff>107156</xdr:rowOff>
    </xdr:from>
    <xdr:to>
      <xdr:col>17</xdr:col>
      <xdr:colOff>333375</xdr:colOff>
      <xdr:row>19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</xdr:row>
      <xdr:rowOff>127009</xdr:rowOff>
    </xdr:from>
    <xdr:to>
      <xdr:col>6</xdr:col>
      <xdr:colOff>627940</xdr:colOff>
      <xdr:row>10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75603" y="1658065"/>
          <a:ext cx="3056893" cy="506645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</xdr:row>
      <xdr:rowOff>147810</xdr:rowOff>
    </xdr:from>
    <xdr:to>
      <xdr:col>3</xdr:col>
      <xdr:colOff>1176024</xdr:colOff>
      <xdr:row>12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7179" y="1714143"/>
          <a:ext cx="1799928" cy="94580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5,0 MLD</a:t>
          </a:r>
          <a:r>
            <a:rPr lang="pl-PL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02/2026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899586</xdr:colOff>
      <xdr:row>7</xdr:row>
      <xdr:rowOff>127009</xdr:rowOff>
    </xdr:from>
    <xdr:to>
      <xdr:col>11</xdr:col>
      <xdr:colOff>5647</xdr:colOff>
      <xdr:row>23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124171</xdr:colOff>
      <xdr:row>7</xdr:row>
      <xdr:rowOff>127009</xdr:rowOff>
    </xdr:from>
    <xdr:to>
      <xdr:col>14</xdr:col>
      <xdr:colOff>594071</xdr:colOff>
      <xdr:row>23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48</xdr:row>
      <xdr:rowOff>146047</xdr:rowOff>
    </xdr:from>
    <xdr:to>
      <xdr:col>4</xdr:col>
      <xdr:colOff>904654</xdr:colOff>
      <xdr:row>50</xdr:row>
      <xdr:rowOff>104922</xdr:rowOff>
    </xdr:to>
    <xdr:sp macro="" textlink="'szacunek rynku_02 2026'!K4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17,2%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52</xdr:row>
      <xdr:rowOff>87536</xdr:rowOff>
    </xdr:from>
    <xdr:to>
      <xdr:col>4</xdr:col>
      <xdr:colOff>904654</xdr:colOff>
      <xdr:row>54</xdr:row>
      <xdr:rowOff>46411</xdr:rowOff>
    </xdr:to>
    <xdr:sp macro="" textlink="'szacunek rynku_02 2026'!K6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66,6%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56</xdr:row>
      <xdr:rowOff>146601</xdr:rowOff>
    </xdr:from>
    <xdr:to>
      <xdr:col>4</xdr:col>
      <xdr:colOff>904654</xdr:colOff>
      <xdr:row>58</xdr:row>
      <xdr:rowOff>105476</xdr:rowOff>
    </xdr:to>
    <xdr:sp macro="" textlink="'szacunek rynku_02 2026'!K13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21,3%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56</xdr:row>
      <xdr:rowOff>146601</xdr:rowOff>
    </xdr:from>
    <xdr:to>
      <xdr:col>6</xdr:col>
      <xdr:colOff>589718</xdr:colOff>
      <xdr:row>58</xdr:row>
      <xdr:rowOff>105476</xdr:rowOff>
    </xdr:to>
    <xdr:sp macro="" textlink="'szacunek rynku_02 2026'!P13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11,8%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52</xdr:row>
      <xdr:rowOff>87536</xdr:rowOff>
    </xdr:from>
    <xdr:to>
      <xdr:col>6</xdr:col>
      <xdr:colOff>589718</xdr:colOff>
      <xdr:row>54</xdr:row>
      <xdr:rowOff>46411</xdr:rowOff>
    </xdr:to>
    <xdr:sp macro="" textlink="'szacunek rynku_02 2026'!P6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30,0%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48</xdr:row>
      <xdr:rowOff>146047</xdr:rowOff>
    </xdr:from>
    <xdr:to>
      <xdr:col>6</xdr:col>
      <xdr:colOff>589718</xdr:colOff>
      <xdr:row>50</xdr:row>
      <xdr:rowOff>104922</xdr:rowOff>
    </xdr:to>
    <xdr:sp macro="" textlink="'szacunek rynku_02 2026'!P4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10,1%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48</xdr:row>
      <xdr:rowOff>146046</xdr:rowOff>
    </xdr:from>
    <xdr:to>
      <xdr:col>3</xdr:col>
      <xdr:colOff>1176096</xdr:colOff>
      <xdr:row>50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52</xdr:row>
      <xdr:rowOff>87535</xdr:rowOff>
    </xdr:from>
    <xdr:to>
      <xdr:col>3</xdr:col>
      <xdr:colOff>1176096</xdr:colOff>
      <xdr:row>54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56</xdr:row>
      <xdr:rowOff>146600</xdr:rowOff>
    </xdr:from>
    <xdr:to>
      <xdr:col>3</xdr:col>
      <xdr:colOff>1176096</xdr:colOff>
      <xdr:row>58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46</xdr:row>
      <xdr:rowOff>1046</xdr:rowOff>
    </xdr:from>
    <xdr:to>
      <xdr:col>4</xdr:col>
      <xdr:colOff>904654</xdr:colOff>
      <xdr:row>47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46</xdr:row>
      <xdr:rowOff>1046</xdr:rowOff>
    </xdr:from>
    <xdr:to>
      <xdr:col>6</xdr:col>
      <xdr:colOff>589718</xdr:colOff>
      <xdr:row>47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55</xdr:row>
      <xdr:rowOff>96505</xdr:rowOff>
    </xdr:from>
    <xdr:to>
      <xdr:col>6</xdr:col>
      <xdr:colOff>732905</xdr:colOff>
      <xdr:row>55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44</xdr:row>
      <xdr:rowOff>107156</xdr:rowOff>
    </xdr:from>
    <xdr:to>
      <xdr:col>17</xdr:col>
      <xdr:colOff>333375</xdr:colOff>
      <xdr:row>54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42</xdr:row>
      <xdr:rowOff>127009</xdr:rowOff>
    </xdr:from>
    <xdr:to>
      <xdr:col>6</xdr:col>
      <xdr:colOff>627940</xdr:colOff>
      <xdr:row>45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6186" y="864659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42</xdr:row>
      <xdr:rowOff>147810</xdr:rowOff>
    </xdr:from>
    <xdr:to>
      <xdr:col>3</xdr:col>
      <xdr:colOff>1176024</xdr:colOff>
      <xdr:row>47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1,7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02/2026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42</xdr:row>
      <xdr:rowOff>127009</xdr:rowOff>
    </xdr:from>
    <xdr:to>
      <xdr:col>10</xdr:col>
      <xdr:colOff>697089</xdr:colOff>
      <xdr:row>58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42</xdr:row>
      <xdr:rowOff>127009</xdr:rowOff>
    </xdr:from>
    <xdr:to>
      <xdr:col>14</xdr:col>
      <xdr:colOff>603249</xdr:colOff>
      <xdr:row>58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81</xdr:row>
      <xdr:rowOff>146047</xdr:rowOff>
    </xdr:from>
    <xdr:to>
      <xdr:col>4</xdr:col>
      <xdr:colOff>904654</xdr:colOff>
      <xdr:row>83</xdr:row>
      <xdr:rowOff>104922</xdr:rowOff>
    </xdr:to>
    <xdr:sp macro="" textlink="'szacunek rynku_02 2026'!K4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-4,3%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85</xdr:row>
      <xdr:rowOff>87536</xdr:rowOff>
    </xdr:from>
    <xdr:to>
      <xdr:col>4</xdr:col>
      <xdr:colOff>904654</xdr:colOff>
      <xdr:row>87</xdr:row>
      <xdr:rowOff>46411</xdr:rowOff>
    </xdr:to>
    <xdr:sp macro="" textlink="'szacunek rynku_02 2026'!K7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-12,2%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89</xdr:row>
      <xdr:rowOff>146601</xdr:rowOff>
    </xdr:from>
    <xdr:to>
      <xdr:col>4</xdr:col>
      <xdr:colOff>904654</xdr:colOff>
      <xdr:row>91</xdr:row>
      <xdr:rowOff>105476</xdr:rowOff>
    </xdr:to>
    <xdr:sp macro="" textlink="'szacunek rynku_02 2026'!K19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-7,1%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89</xdr:row>
      <xdr:rowOff>129283</xdr:rowOff>
    </xdr:from>
    <xdr:to>
      <xdr:col>6</xdr:col>
      <xdr:colOff>578172</xdr:colOff>
      <xdr:row>91</xdr:row>
      <xdr:rowOff>88158</xdr:rowOff>
    </xdr:to>
    <xdr:sp macro="" textlink="'szacunek rynku_02 2026'!P19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-8,3%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85</xdr:row>
      <xdr:rowOff>87536</xdr:rowOff>
    </xdr:from>
    <xdr:to>
      <xdr:col>6</xdr:col>
      <xdr:colOff>589718</xdr:colOff>
      <xdr:row>87</xdr:row>
      <xdr:rowOff>46411</xdr:rowOff>
    </xdr:to>
    <xdr:sp macro="" textlink="'szacunek rynku_02 2026'!P7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-13,8%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81</xdr:row>
      <xdr:rowOff>146047</xdr:rowOff>
    </xdr:from>
    <xdr:to>
      <xdr:col>6</xdr:col>
      <xdr:colOff>589718</xdr:colOff>
      <xdr:row>83</xdr:row>
      <xdr:rowOff>104922</xdr:rowOff>
    </xdr:to>
    <xdr:sp macro="" textlink="'szacunek rynku_02 2026'!P4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-5,5%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81</xdr:row>
      <xdr:rowOff>146046</xdr:rowOff>
    </xdr:from>
    <xdr:to>
      <xdr:col>3</xdr:col>
      <xdr:colOff>1176096</xdr:colOff>
      <xdr:row>83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85</xdr:row>
      <xdr:rowOff>87535</xdr:rowOff>
    </xdr:from>
    <xdr:to>
      <xdr:col>3</xdr:col>
      <xdr:colOff>1176096</xdr:colOff>
      <xdr:row>87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89</xdr:row>
      <xdr:rowOff>146600</xdr:rowOff>
    </xdr:from>
    <xdr:to>
      <xdr:col>3</xdr:col>
      <xdr:colOff>1176096</xdr:colOff>
      <xdr:row>91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79</xdr:row>
      <xdr:rowOff>1046</xdr:rowOff>
    </xdr:from>
    <xdr:to>
      <xdr:col>4</xdr:col>
      <xdr:colOff>904654</xdr:colOff>
      <xdr:row>80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79</xdr:row>
      <xdr:rowOff>1046</xdr:rowOff>
    </xdr:from>
    <xdr:to>
      <xdr:col>6</xdr:col>
      <xdr:colOff>589718</xdr:colOff>
      <xdr:row>80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88</xdr:row>
      <xdr:rowOff>96505</xdr:rowOff>
    </xdr:from>
    <xdr:to>
      <xdr:col>6</xdr:col>
      <xdr:colOff>732905</xdr:colOff>
      <xdr:row>88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77</xdr:row>
      <xdr:rowOff>107156</xdr:rowOff>
    </xdr:from>
    <xdr:to>
      <xdr:col>17</xdr:col>
      <xdr:colOff>333375</xdr:colOff>
      <xdr:row>87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75</xdr:row>
      <xdr:rowOff>127009</xdr:rowOff>
    </xdr:from>
    <xdr:to>
      <xdr:col>6</xdr:col>
      <xdr:colOff>627940</xdr:colOff>
      <xdr:row>78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6186" y="15800926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75</xdr:row>
      <xdr:rowOff>147810</xdr:rowOff>
    </xdr:from>
    <xdr:to>
      <xdr:col>3</xdr:col>
      <xdr:colOff>1176024</xdr:colOff>
      <xdr:row>80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1,7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02/2026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75</xdr:row>
      <xdr:rowOff>127009</xdr:rowOff>
    </xdr:from>
    <xdr:to>
      <xdr:col>10</xdr:col>
      <xdr:colOff>684389</xdr:colOff>
      <xdr:row>91</xdr:row>
      <xdr:rowOff>129831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75</xdr:row>
      <xdr:rowOff>127009</xdr:rowOff>
    </xdr:from>
    <xdr:to>
      <xdr:col>14</xdr:col>
      <xdr:colOff>571499</xdr:colOff>
      <xdr:row>91</xdr:row>
      <xdr:rowOff>129831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5</xdr:row>
      <xdr:rowOff>56444</xdr:rowOff>
    </xdr:from>
    <xdr:to>
      <xdr:col>3</xdr:col>
      <xdr:colOff>545985</xdr:colOff>
      <xdr:row>5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40</xdr:row>
      <xdr:rowOff>16935</xdr:rowOff>
    </xdr:from>
    <xdr:to>
      <xdr:col>3</xdr:col>
      <xdr:colOff>475457</xdr:colOff>
      <xdr:row>40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73</xdr:row>
      <xdr:rowOff>80433</xdr:rowOff>
    </xdr:from>
    <xdr:to>
      <xdr:col>3</xdr:col>
      <xdr:colOff>317500</xdr:colOff>
      <xdr:row>73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115</xdr:row>
      <xdr:rowOff>146047</xdr:rowOff>
    </xdr:from>
    <xdr:to>
      <xdr:col>4</xdr:col>
      <xdr:colOff>904654</xdr:colOff>
      <xdr:row>117</xdr:row>
      <xdr:rowOff>104922</xdr:rowOff>
    </xdr:to>
    <xdr:sp macro="" textlink="'szacunek rynku_02 2026'!K5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119</xdr:row>
      <xdr:rowOff>87536</xdr:rowOff>
    </xdr:from>
    <xdr:to>
      <xdr:col>4</xdr:col>
      <xdr:colOff>904654</xdr:colOff>
      <xdr:row>121</xdr:row>
      <xdr:rowOff>46411</xdr:rowOff>
    </xdr:to>
    <xdr:sp macro="" textlink="'szacunek rynku_02 2026'!K8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20,9%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123</xdr:row>
      <xdr:rowOff>146601</xdr:rowOff>
    </xdr:from>
    <xdr:to>
      <xdr:col>4</xdr:col>
      <xdr:colOff>904654</xdr:colOff>
      <xdr:row>125</xdr:row>
      <xdr:rowOff>105476</xdr:rowOff>
    </xdr:to>
    <xdr:sp macro="" textlink="'szacunek rynku_02 2026'!K27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123</xdr:row>
      <xdr:rowOff>146601</xdr:rowOff>
    </xdr:from>
    <xdr:to>
      <xdr:col>6</xdr:col>
      <xdr:colOff>589718</xdr:colOff>
      <xdr:row>125</xdr:row>
      <xdr:rowOff>105476</xdr:rowOff>
    </xdr:to>
    <xdr:sp macro="" textlink="'szacunek rynku_02 2026'!P27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119</xdr:row>
      <xdr:rowOff>87536</xdr:rowOff>
    </xdr:from>
    <xdr:to>
      <xdr:col>6</xdr:col>
      <xdr:colOff>589718</xdr:colOff>
      <xdr:row>121</xdr:row>
      <xdr:rowOff>46411</xdr:rowOff>
    </xdr:to>
    <xdr:sp macro="" textlink="'szacunek rynku_02 2026'!P8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115</xdr:row>
      <xdr:rowOff>146047</xdr:rowOff>
    </xdr:from>
    <xdr:to>
      <xdr:col>6</xdr:col>
      <xdr:colOff>589718</xdr:colOff>
      <xdr:row>117</xdr:row>
      <xdr:rowOff>104922</xdr:rowOff>
    </xdr:to>
    <xdr:sp macro="" textlink="'szacunek rynku_02 2026'!P5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0,1%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115</xdr:row>
      <xdr:rowOff>146046</xdr:rowOff>
    </xdr:from>
    <xdr:to>
      <xdr:col>3</xdr:col>
      <xdr:colOff>1176096</xdr:colOff>
      <xdr:row>117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119</xdr:row>
      <xdr:rowOff>87535</xdr:rowOff>
    </xdr:from>
    <xdr:to>
      <xdr:col>3</xdr:col>
      <xdr:colOff>1176096</xdr:colOff>
      <xdr:row>121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123</xdr:row>
      <xdr:rowOff>10526</xdr:rowOff>
    </xdr:from>
    <xdr:to>
      <xdr:col>3</xdr:col>
      <xdr:colOff>1176096</xdr:colOff>
      <xdr:row>126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113</xdr:row>
      <xdr:rowOff>1046</xdr:rowOff>
    </xdr:from>
    <xdr:to>
      <xdr:col>4</xdr:col>
      <xdr:colOff>904654</xdr:colOff>
      <xdr:row>114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113</xdr:row>
      <xdr:rowOff>1046</xdr:rowOff>
    </xdr:from>
    <xdr:to>
      <xdr:col>6</xdr:col>
      <xdr:colOff>589718</xdr:colOff>
      <xdr:row>114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122</xdr:row>
      <xdr:rowOff>96505</xdr:rowOff>
    </xdr:from>
    <xdr:to>
      <xdr:col>6</xdr:col>
      <xdr:colOff>732905</xdr:colOff>
      <xdr:row>122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109</xdr:row>
      <xdr:rowOff>127009</xdr:rowOff>
    </xdr:from>
    <xdr:to>
      <xdr:col>6</xdr:col>
      <xdr:colOff>627940</xdr:colOff>
      <xdr:row>112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109</xdr:row>
      <xdr:rowOff>147810</xdr:rowOff>
    </xdr:from>
    <xdr:to>
      <xdr:col>3</xdr:col>
      <xdr:colOff>1176024</xdr:colOff>
      <xdr:row>114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8,7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02/2026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109</xdr:row>
      <xdr:rowOff>127009</xdr:rowOff>
    </xdr:from>
    <xdr:to>
      <xdr:col>10</xdr:col>
      <xdr:colOff>684389</xdr:colOff>
      <xdr:row>125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109</xdr:row>
      <xdr:rowOff>127009</xdr:rowOff>
    </xdr:from>
    <xdr:to>
      <xdr:col>14</xdr:col>
      <xdr:colOff>571499</xdr:colOff>
      <xdr:row>125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13</xdr:row>
      <xdr:rowOff>146047</xdr:rowOff>
    </xdr:from>
    <xdr:to>
      <xdr:col>20</xdr:col>
      <xdr:colOff>1493597</xdr:colOff>
      <xdr:row>15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17</xdr:row>
      <xdr:rowOff>87537</xdr:rowOff>
    </xdr:from>
    <xdr:to>
      <xdr:col>20</xdr:col>
      <xdr:colOff>1493597</xdr:colOff>
      <xdr:row>19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13</xdr:row>
      <xdr:rowOff>146047</xdr:rowOff>
    </xdr:from>
    <xdr:to>
      <xdr:col>22</xdr:col>
      <xdr:colOff>102189</xdr:colOff>
      <xdr:row>15</xdr:row>
      <xdr:rowOff>104922</xdr:rowOff>
    </xdr:to>
    <xdr:sp macro="" textlink="'szacunek rynku_02 2026'!K11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-3,2%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17</xdr:row>
      <xdr:rowOff>87537</xdr:rowOff>
    </xdr:from>
    <xdr:to>
      <xdr:col>22</xdr:col>
      <xdr:colOff>102189</xdr:colOff>
      <xdr:row>19</xdr:row>
      <xdr:rowOff>46411</xdr:rowOff>
    </xdr:to>
    <xdr:sp macro="" textlink="'szacunek rynku_02 2026'!K12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45,5%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17</xdr:row>
      <xdr:rowOff>87537</xdr:rowOff>
    </xdr:from>
    <xdr:to>
      <xdr:col>24</xdr:col>
      <xdr:colOff>259079</xdr:colOff>
      <xdr:row>19</xdr:row>
      <xdr:rowOff>46411</xdr:rowOff>
    </xdr:to>
    <xdr:sp macro="" textlink="'szacunek rynku_02 2026'!P12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22,7%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11</xdr:row>
      <xdr:rowOff>1046</xdr:rowOff>
    </xdr:from>
    <xdr:to>
      <xdr:col>22</xdr:col>
      <xdr:colOff>102189</xdr:colOff>
      <xdr:row>12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11</xdr:row>
      <xdr:rowOff>1046</xdr:rowOff>
    </xdr:from>
    <xdr:to>
      <xdr:col>24</xdr:col>
      <xdr:colOff>259079</xdr:colOff>
      <xdr:row>12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13</xdr:row>
      <xdr:rowOff>146046</xdr:rowOff>
    </xdr:from>
    <xdr:to>
      <xdr:col>24</xdr:col>
      <xdr:colOff>259079</xdr:colOff>
      <xdr:row>15</xdr:row>
      <xdr:rowOff>104922</xdr:rowOff>
    </xdr:to>
    <xdr:sp macro="" textlink="'szacunek rynku_02 2026'!P11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-0,5%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7</xdr:row>
      <xdr:rowOff>127009</xdr:rowOff>
    </xdr:from>
    <xdr:to>
      <xdr:col>24</xdr:col>
      <xdr:colOff>259079</xdr:colOff>
      <xdr:row>10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48</xdr:row>
      <xdr:rowOff>177797</xdr:rowOff>
    </xdr:from>
    <xdr:to>
      <xdr:col>20</xdr:col>
      <xdr:colOff>1404697</xdr:colOff>
      <xdr:row>50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51</xdr:row>
      <xdr:rowOff>145594</xdr:rowOff>
    </xdr:from>
    <xdr:to>
      <xdr:col>20</xdr:col>
      <xdr:colOff>1404697</xdr:colOff>
      <xdr:row>53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48</xdr:row>
      <xdr:rowOff>177797</xdr:rowOff>
    </xdr:from>
    <xdr:to>
      <xdr:col>22</xdr:col>
      <xdr:colOff>38689</xdr:colOff>
      <xdr:row>50</xdr:row>
      <xdr:rowOff>136672</xdr:rowOff>
    </xdr:to>
    <xdr:sp macro="" textlink="'szacunek rynku_02 2026'!K14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52,1%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51</xdr:row>
      <xdr:rowOff>145594</xdr:rowOff>
    </xdr:from>
    <xdr:to>
      <xdr:col>22</xdr:col>
      <xdr:colOff>38689</xdr:colOff>
      <xdr:row>53</xdr:row>
      <xdr:rowOff>104468</xdr:rowOff>
    </xdr:to>
    <xdr:sp macro="" textlink="'szacunek rynku_02 2026'!K15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21,5%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51</xdr:row>
      <xdr:rowOff>145594</xdr:rowOff>
    </xdr:from>
    <xdr:to>
      <xdr:col>24</xdr:col>
      <xdr:colOff>195579</xdr:colOff>
      <xdr:row>53</xdr:row>
      <xdr:rowOff>104468</xdr:rowOff>
    </xdr:to>
    <xdr:sp macro="" textlink="'szacunek rynku_02 2026'!P15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18,6%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46</xdr:row>
      <xdr:rowOff>89946</xdr:rowOff>
    </xdr:from>
    <xdr:to>
      <xdr:col>22</xdr:col>
      <xdr:colOff>38689</xdr:colOff>
      <xdr:row>48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46</xdr:row>
      <xdr:rowOff>89946</xdr:rowOff>
    </xdr:from>
    <xdr:to>
      <xdr:col>24</xdr:col>
      <xdr:colOff>195579</xdr:colOff>
      <xdr:row>48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48</xdr:row>
      <xdr:rowOff>177796</xdr:rowOff>
    </xdr:from>
    <xdr:to>
      <xdr:col>24</xdr:col>
      <xdr:colOff>195579</xdr:colOff>
      <xdr:row>50</xdr:row>
      <xdr:rowOff>136672</xdr:rowOff>
    </xdr:to>
    <xdr:sp macro="" textlink="'szacunek rynku_02 2026'!P14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19,0%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42</xdr:row>
      <xdr:rowOff>127009</xdr:rowOff>
    </xdr:from>
    <xdr:to>
      <xdr:col>24</xdr:col>
      <xdr:colOff>195579</xdr:colOff>
      <xdr:row>45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54</xdr:row>
      <xdr:rowOff>113390</xdr:rowOff>
    </xdr:from>
    <xdr:to>
      <xdr:col>20</xdr:col>
      <xdr:colOff>1404697</xdr:colOff>
      <xdr:row>56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54</xdr:row>
      <xdr:rowOff>113390</xdr:rowOff>
    </xdr:from>
    <xdr:to>
      <xdr:col>22</xdr:col>
      <xdr:colOff>13289</xdr:colOff>
      <xdr:row>56</xdr:row>
      <xdr:rowOff>72264</xdr:rowOff>
    </xdr:to>
    <xdr:sp macro="" textlink="'szacunek rynku_02 2026'!K16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-5,9%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54</xdr:row>
      <xdr:rowOff>113390</xdr:rowOff>
    </xdr:from>
    <xdr:to>
      <xdr:col>24</xdr:col>
      <xdr:colOff>170179</xdr:colOff>
      <xdr:row>56</xdr:row>
      <xdr:rowOff>72264</xdr:rowOff>
    </xdr:to>
    <xdr:sp macro="" textlink="'szacunek rynku_02 2026'!P16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-2,0%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57</xdr:row>
      <xdr:rowOff>81187</xdr:rowOff>
    </xdr:from>
    <xdr:to>
      <xdr:col>20</xdr:col>
      <xdr:colOff>1404697</xdr:colOff>
      <xdr:row>59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57</xdr:row>
      <xdr:rowOff>81187</xdr:rowOff>
    </xdr:from>
    <xdr:to>
      <xdr:col>22</xdr:col>
      <xdr:colOff>25989</xdr:colOff>
      <xdr:row>59</xdr:row>
      <xdr:rowOff>40061</xdr:rowOff>
    </xdr:to>
    <xdr:sp macro="" textlink="'szacunek rynku_02 2026'!K17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22,0%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57</xdr:row>
      <xdr:rowOff>81187</xdr:rowOff>
    </xdr:from>
    <xdr:to>
      <xdr:col>24</xdr:col>
      <xdr:colOff>182879</xdr:colOff>
      <xdr:row>59</xdr:row>
      <xdr:rowOff>40061</xdr:rowOff>
    </xdr:to>
    <xdr:sp macro="" textlink="'szacunek rynku_02 2026'!P17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-5,0%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82</xdr:row>
      <xdr:rowOff>6338</xdr:rowOff>
    </xdr:from>
    <xdr:to>
      <xdr:col>20</xdr:col>
      <xdr:colOff>1385663</xdr:colOff>
      <xdr:row>83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85</xdr:row>
      <xdr:rowOff>5885</xdr:rowOff>
    </xdr:from>
    <xdr:to>
      <xdr:col>20</xdr:col>
      <xdr:colOff>1385663</xdr:colOff>
      <xdr:row>86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82</xdr:row>
      <xdr:rowOff>6338</xdr:rowOff>
    </xdr:from>
    <xdr:to>
      <xdr:col>22</xdr:col>
      <xdr:colOff>19655</xdr:colOff>
      <xdr:row>83</xdr:row>
      <xdr:rowOff>149363</xdr:rowOff>
    </xdr:to>
    <xdr:sp macro="" textlink="'szacunek rynku_02 2026'!K20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-5,3%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85</xdr:row>
      <xdr:rowOff>5885</xdr:rowOff>
    </xdr:from>
    <xdr:to>
      <xdr:col>22</xdr:col>
      <xdr:colOff>19655</xdr:colOff>
      <xdr:row>86</xdr:row>
      <xdr:rowOff>148909</xdr:rowOff>
    </xdr:to>
    <xdr:sp macro="" textlink="'szacunek rynku_02 2026'!K21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-27,1%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85</xdr:row>
      <xdr:rowOff>5885</xdr:rowOff>
    </xdr:from>
    <xdr:to>
      <xdr:col>24</xdr:col>
      <xdr:colOff>176545</xdr:colOff>
      <xdr:row>86</xdr:row>
      <xdr:rowOff>148909</xdr:rowOff>
    </xdr:to>
    <xdr:sp macro="" textlink="'szacunek rynku_02 2026'!P21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82EA6BD-9560-45E8-BA0E-AF611951E42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-28,1%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79</xdr:row>
      <xdr:rowOff>102637</xdr:rowOff>
    </xdr:from>
    <xdr:to>
      <xdr:col>22</xdr:col>
      <xdr:colOff>19655</xdr:colOff>
      <xdr:row>81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476030" y="16538554"/>
          <a:ext cx="1127708" cy="3382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02/2026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79</xdr:row>
      <xdr:rowOff>102637</xdr:rowOff>
    </xdr:from>
    <xdr:to>
      <xdr:col>24</xdr:col>
      <xdr:colOff>176545</xdr:colOff>
      <xdr:row>81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01-02/2026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82</xdr:row>
      <xdr:rowOff>6337</xdr:rowOff>
    </xdr:from>
    <xdr:to>
      <xdr:col>24</xdr:col>
      <xdr:colOff>176545</xdr:colOff>
      <xdr:row>83</xdr:row>
      <xdr:rowOff>149363</xdr:rowOff>
    </xdr:to>
    <xdr:sp macro="" textlink="'szacunek rynku_02 2026'!P20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17A5BC8-7BEF-4B05-8ECB-D95BFE75A3F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-14,2%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75</xdr:row>
      <xdr:rowOff>139700</xdr:rowOff>
    </xdr:from>
    <xdr:to>
      <xdr:col>24</xdr:col>
      <xdr:colOff>176545</xdr:colOff>
      <xdr:row>78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88</xdr:row>
      <xdr:rowOff>5431</xdr:rowOff>
    </xdr:from>
    <xdr:to>
      <xdr:col>20</xdr:col>
      <xdr:colOff>1385663</xdr:colOff>
      <xdr:row>89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88</xdr:row>
      <xdr:rowOff>5431</xdr:rowOff>
    </xdr:from>
    <xdr:to>
      <xdr:col>21</xdr:col>
      <xdr:colOff>1022955</xdr:colOff>
      <xdr:row>89</xdr:row>
      <xdr:rowOff>148455</xdr:rowOff>
    </xdr:to>
    <xdr:sp macro="" textlink="'szacunek rynku_02 2026'!K22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88</xdr:row>
      <xdr:rowOff>5431</xdr:rowOff>
    </xdr:from>
    <xdr:to>
      <xdr:col>24</xdr:col>
      <xdr:colOff>151145</xdr:colOff>
      <xdr:row>89</xdr:row>
      <xdr:rowOff>148455</xdr:rowOff>
    </xdr:to>
    <xdr:sp macro="" textlink="'szacunek rynku_02 2026'!P22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3D18628-B35A-4979-9531-70CEBE3715D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12700</xdr:colOff>
      <xdr:row>24</xdr:row>
      <xdr:rowOff>127000</xdr:rowOff>
    </xdr:from>
    <xdr:to>
      <xdr:col>14</xdr:col>
      <xdr:colOff>498940</xdr:colOff>
      <xdr:row>35</xdr:row>
      <xdr:rowOff>135064</xdr:rowOff>
    </xdr:to>
    <xdr:sp macro="" textlink="">
      <xdr:nvSpPr>
        <xdr:cNvPr id="122" name="Prostokąt: zaokrąglone rogi 121">
          <a:extLst>
            <a:ext uri="{FF2B5EF4-FFF2-40B4-BE49-F238E27FC236}">
              <a16:creationId xmlns:a16="http://schemas.microsoft.com/office/drawing/2014/main" id="{F7A68024-0E0E-4386-B932-D2AFDDDED5F3}"/>
            </a:ext>
          </a:extLst>
        </xdr:cNvPr>
        <xdr:cNvSpPr/>
      </xdr:nvSpPr>
      <xdr:spPr>
        <a:xfrm>
          <a:off x="869950" y="4794250"/>
          <a:ext cx="10817690" cy="204006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pozostają stabilną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podstawą rozwoju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całego rynku leasingu. Rok 2026 otwieramy z niewielkim wzrostem finansowania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OSD  leasingiem, przy znacznym wzroście dla pożyczki.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w lutym powyżej dynamiki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styczniowej: 3,3% r/r vs 1,9% r/r, ale 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poniżej poziomu z końca 2025: 11,6% r/ w IV kw. 2025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 W lutym odnotowaliśmy znacznie wyższą dynamikę w sektorze finansowania aut lekkich dostawczych, przy nieznacznie ujemnej dynamice dla sektora pojazdówe osobowych. To odwrotna sytuacja niż w poprzednich okresach, kiedy to auta osobowe stały za wzrostem całego OSD.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Zakładamy utrzymanie stabilnie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wysokiej dynamiki wydatków gospodarstw domowych w 2026 roku, co finalnie będzie pozytywnie wpływało na popyt na pojazdy lekkie w Polsce. In minus na wartość sfinansowanych OSD może oddziaływać polityka rabatowa koncernów motoryzacyjnych.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12700</xdr:colOff>
      <xdr:row>59</xdr:row>
      <xdr:rowOff>146050</xdr:rowOff>
    </xdr:from>
    <xdr:to>
      <xdr:col>14</xdr:col>
      <xdr:colOff>551593</xdr:colOff>
      <xdr:row>68</xdr:row>
      <xdr:rowOff>193826</xdr:rowOff>
    </xdr:to>
    <xdr:sp macro="" textlink="">
      <xdr:nvSpPr>
        <xdr:cNvPr id="123" name="Prostokąt: zaokrąglone rogi 122">
          <a:extLst>
            <a:ext uri="{FF2B5EF4-FFF2-40B4-BE49-F238E27FC236}">
              <a16:creationId xmlns:a16="http://schemas.microsoft.com/office/drawing/2014/main" id="{9CC73039-42C2-461E-B5E8-0CC704628081}"/>
            </a:ext>
          </a:extLst>
        </xdr:cNvPr>
        <xdr:cNvSpPr/>
      </xdr:nvSpPr>
      <xdr:spPr>
        <a:xfrm>
          <a:off x="869950" y="11906250"/>
          <a:ext cx="10870343" cy="1717826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 w lutym 2026 ze znacznym wzrostem w ujęciu rocznym, po nieznacznym wzroście o 1,1% r/r w styczniu 2026, 2,4% r/r w IV kw. 2025 i 5,1% r/r w I-III kw. 2025.</a:t>
          </a:r>
          <a:endParaRPr lang="pl-PL" sz="1200" b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 lutym 2026 kolejny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miesiąc z rzędu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na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plusie. 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Wzrost w tym segmencie w części można wytłumaczyć niską bazą ub. roku, ale widać też pozytywny wpływ stabilizacji sytuacji gospodarczej w strefie euro. Spadek w finansowaniu naczep ale znaczący wzrost dla typowych ciężarówek o DMC powyżej 3,5 tony, bardziej związanych z popytem krajowym. </a:t>
          </a:r>
        </a:p>
        <a:p>
          <a:pPr algn="l"/>
          <a:endParaRPr lang="pl-PL" sz="1200" b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W normalnych warunkach ponad 20-proc. dynamika finansowania TRK byłaby zapowiedzią podobnych wyników w kolejnych miesiącach. Wszystko może jednak zmienić geopolityka i dalsza eskalacja wojny w Zatoce Perskiej.</a:t>
          </a:r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endParaRPr lang="en-GB" sz="1200" b="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241300</xdr:colOff>
      <xdr:row>92</xdr:row>
      <xdr:rowOff>57150</xdr:rowOff>
    </xdr:from>
    <xdr:to>
      <xdr:col>14</xdr:col>
      <xdr:colOff>543491</xdr:colOff>
      <xdr:row>103</xdr:row>
      <xdr:rowOff>28221</xdr:rowOff>
    </xdr:to>
    <xdr:sp macro="" textlink="">
      <xdr:nvSpPr>
        <xdr:cNvPr id="124" name="Prostokąt: zaokrąglone rogi 123">
          <a:extLst>
            <a:ext uri="{FF2B5EF4-FFF2-40B4-BE49-F238E27FC236}">
              <a16:creationId xmlns:a16="http://schemas.microsoft.com/office/drawing/2014/main" id="{05DF0297-8ECC-4F3C-9A87-2DB496C8A98E}"/>
            </a:ext>
          </a:extLst>
        </xdr:cNvPr>
        <xdr:cNvSpPr/>
      </xdr:nvSpPr>
      <xdr:spPr>
        <a:xfrm>
          <a:off x="850900" y="18561050"/>
          <a:ext cx="10881291" cy="2028471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 lutym 2026 ze spadkiem w ujęciu rocznym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vs -9,6% r/r w styczniu 2026 oraz 2,6% r/r w IV kw. 2025.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Słaby wynik finansowania maszyn w tym roku za sprawą sprzętu budowlanego oraz maszyn rolniczych.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b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Spadek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w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finansowaniu maszyn rolniczych w tym roku to 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pochodna zakończenia we wrześniu 2025 rozliczeń funduszy unijnych z poprzedniego PROW (i związanym z tym masowym zakupem ciągników rolniczych) oraz wyraźnym pogorszeniem w IV kw. 2025 nastrojów w rolnictwie.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</a:t>
          </a:r>
          <a:r>
            <a:rPr lang="pl-PL" sz="1200" b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Luty przyniósł wyraźne wyhamowanie spadków w sektorze maszyn budowlanych vs. -23,1% r/r w styczniu i -14,5% r/r z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IV kw. 2025</a:t>
          </a:r>
          <a:r>
            <a:rPr lang="pl-PL" sz="1200" b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 Wynik w finansowaniu pozostałych maszyn w lutym 2026 pozostał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na</a:t>
          </a:r>
          <a:r>
            <a:rPr lang="pl-PL" sz="1200" b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plusie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vs 3,3% r/r w 01/2026, wraz ze stopniowym wzrostem produkcji przemysłowej.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241300</xdr:colOff>
      <xdr:row>127</xdr:row>
      <xdr:rowOff>101600</xdr:rowOff>
    </xdr:from>
    <xdr:to>
      <xdr:col>14</xdr:col>
      <xdr:colOff>485181</xdr:colOff>
      <xdr:row>136</xdr:row>
      <xdr:rowOff>29028</xdr:rowOff>
    </xdr:to>
    <xdr:sp macro="" textlink="">
      <xdr:nvSpPr>
        <xdr:cNvPr id="140" name="Prostokąt: zaokrąglone rogi 139">
          <a:extLst>
            <a:ext uri="{FF2B5EF4-FFF2-40B4-BE49-F238E27FC236}">
              <a16:creationId xmlns:a16="http://schemas.microsoft.com/office/drawing/2014/main" id="{23F16B39-CDD4-401F-91F8-D293F8F68857}"/>
            </a:ext>
          </a:extLst>
        </xdr:cNvPr>
        <xdr:cNvSpPr/>
      </xdr:nvSpPr>
      <xdr:spPr>
        <a:xfrm>
          <a:off x="850900" y="25704800"/>
          <a:ext cx="10822981" cy="1610178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Rynek leasingu przyspieszał w 2025 roku: od </a:t>
          </a:r>
          <a:r>
            <a:rPr lang="pl-PL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1,9%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r/r w I kw., do </a:t>
          </a:r>
          <a:r>
            <a:rPr lang="pl-PL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9,3%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w II kw. oraz </a:t>
          </a:r>
          <a:r>
            <a:rPr lang="pl-PL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13,5%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r/r za III kwartał, by w IV kw. 2025 wyhamować do 7,2% r/r. Po styczniu 2026 z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ujemną dynamiką r/r (-1,8% r/r), w lutym 2026 rynek przyspieszył do 4,2% r/r.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Wzrósł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udział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56,8% za cały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dosyć  wyraźny wzrost finansowania aktywów przez firmy leasingowe w 2026 roku.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229054</xdr:colOff>
      <xdr:row>34</xdr:row>
      <xdr:rowOff>331536</xdr:rowOff>
    </xdr:from>
    <xdr:to>
      <xdr:col>22</xdr:col>
      <xdr:colOff>63432</xdr:colOff>
      <xdr:row>54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238124</xdr:colOff>
      <xdr:row>62</xdr:row>
      <xdr:rowOff>196506</xdr:rowOff>
    </xdr:from>
    <xdr:to>
      <xdr:col>22</xdr:col>
      <xdr:colOff>71924</xdr:colOff>
      <xdr:row>81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225879</xdr:colOff>
      <xdr:row>7</xdr:row>
      <xdr:rowOff>158513</xdr:rowOff>
    </xdr:from>
    <xdr:to>
      <xdr:col>22</xdr:col>
      <xdr:colOff>59679</xdr:colOff>
      <xdr:row>27</xdr:row>
      <xdr:rowOff>6313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582839</xdr:colOff>
      <xdr:row>34</xdr:row>
      <xdr:rowOff>359431</xdr:rowOff>
    </xdr:from>
    <xdr:to>
      <xdr:col>28</xdr:col>
      <xdr:colOff>454739</xdr:colOff>
      <xdr:row>54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641413</xdr:colOff>
      <xdr:row>62</xdr:row>
      <xdr:rowOff>209093</xdr:rowOff>
    </xdr:from>
    <xdr:to>
      <xdr:col>28</xdr:col>
      <xdr:colOff>519599</xdr:colOff>
      <xdr:row>82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579662</xdr:colOff>
      <xdr:row>7</xdr:row>
      <xdr:rowOff>176202</xdr:rowOff>
    </xdr:from>
    <xdr:to>
      <xdr:col>28</xdr:col>
      <xdr:colOff>451562</xdr:colOff>
      <xdr:row>27</xdr:row>
      <xdr:rowOff>27177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2 2026'!$H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II 2025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2 2026'!$H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2 2026'!$H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2 2026'!$I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2 2026'!$I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2 2026'!$I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38"/>
  <sheetViews>
    <sheetView showGridLines="0" zoomScaleNormal="100" workbookViewId="0">
      <selection activeCell="B2" sqref="B2"/>
    </sheetView>
  </sheetViews>
  <sheetFormatPr defaultRowHeight="14.5" x14ac:dyDescent="0.35"/>
  <cols>
    <col min="2" max="2" width="3.54296875" customWidth="1"/>
    <col min="4" max="4" width="27" customWidth="1"/>
    <col min="5" max="7" width="14.7265625" customWidth="1"/>
    <col min="11" max="11" width="10.453125" bestFit="1" customWidth="1"/>
    <col min="12" max="14" width="10.453125" customWidth="1"/>
    <col min="16" max="16" width="3.54296875" customWidth="1"/>
    <col min="19" max="19" width="3.54296875" customWidth="1"/>
    <col min="21" max="21" width="27" customWidth="1"/>
    <col min="22" max="23" width="14.7265625" customWidth="1"/>
    <col min="29" max="29" width="3.54296875" customWidth="1"/>
  </cols>
  <sheetData>
    <row r="2" spans="2:31" ht="26" x14ac:dyDescent="0.6">
      <c r="B2" s="76" t="s">
        <v>52</v>
      </c>
      <c r="C2" s="76"/>
    </row>
    <row r="4" spans="2:31" ht="15" thickBot="1" x14ac:dyDescent="0.4"/>
    <row r="5" spans="2:31" ht="15" thickTop="1" x14ac:dyDescent="0.35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/>
      <c r="S5" s="1"/>
      <c r="T5" s="2"/>
      <c r="U5" s="2"/>
      <c r="V5" s="2"/>
      <c r="W5" s="2"/>
      <c r="X5" s="2"/>
      <c r="Y5" s="2"/>
      <c r="Z5" s="2"/>
      <c r="AA5" s="2"/>
      <c r="AB5" s="2"/>
      <c r="AC5" s="3"/>
    </row>
    <row r="6" spans="2:31" s="6" customFormat="1" ht="61.5" customHeight="1" x14ac:dyDescent="0.35">
      <c r="B6" s="4"/>
      <c r="C6" s="73" t="s">
        <v>28</v>
      </c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5"/>
      <c r="S6" s="4"/>
      <c r="T6" s="73" t="s">
        <v>50</v>
      </c>
      <c r="U6" s="73"/>
      <c r="V6" s="73"/>
      <c r="W6" s="73"/>
      <c r="X6" s="73"/>
      <c r="Y6" s="73"/>
      <c r="Z6" s="73"/>
      <c r="AA6" s="73"/>
      <c r="AB6" s="73"/>
      <c r="AC6" s="5"/>
      <c r="AE6" s="7"/>
    </row>
    <row r="7" spans="2:31" x14ac:dyDescent="0.35">
      <c r="B7" s="8"/>
      <c r="P7" s="9"/>
      <c r="S7" s="8"/>
      <c r="AC7" s="9"/>
    </row>
    <row r="8" spans="2:31" x14ac:dyDescent="0.35">
      <c r="B8" s="8"/>
      <c r="P8" s="9"/>
      <c r="S8" s="8"/>
      <c r="AC8" s="9"/>
    </row>
    <row r="9" spans="2:31" x14ac:dyDescent="0.35">
      <c r="B9" s="8"/>
      <c r="P9" s="9"/>
      <c r="S9" s="8"/>
      <c r="AC9" s="9"/>
    </row>
    <row r="10" spans="2:31" x14ac:dyDescent="0.35">
      <c r="B10" s="8"/>
      <c r="P10" s="9"/>
      <c r="S10" s="8"/>
      <c r="AC10" s="9"/>
    </row>
    <row r="11" spans="2:31" x14ac:dyDescent="0.35">
      <c r="B11" s="8"/>
      <c r="J11" s="63" t="s">
        <v>36</v>
      </c>
      <c r="N11" s="63" t="s">
        <v>36</v>
      </c>
      <c r="P11" s="9"/>
      <c r="S11" s="8"/>
      <c r="V11" s="14"/>
      <c r="AC11" s="9"/>
    </row>
    <row r="12" spans="2:31" x14ac:dyDescent="0.35">
      <c r="B12" s="8"/>
      <c r="I12" t="s">
        <v>1</v>
      </c>
      <c r="J12" s="64">
        <f>('szacunek rynku_02 2026'!I39+'szacunek rynku_02 2026'!I40)/('szacunek rynku_02 2026'!I11+'szacunek rynku_02 2026'!I12)</f>
        <v>0.91966168732023978</v>
      </c>
      <c r="M12" t="s">
        <v>0</v>
      </c>
      <c r="N12" s="64">
        <f>'szacunek rynku_02 2026'!I11/SUM('szacunek rynku_02 2026'!I11:I12)</f>
        <v>0.81171711169709737</v>
      </c>
      <c r="P12" s="9"/>
      <c r="S12" s="8"/>
      <c r="V12" s="66"/>
      <c r="Z12" s="13"/>
      <c r="AC12" s="9"/>
    </row>
    <row r="13" spans="2:31" x14ac:dyDescent="0.35">
      <c r="B13" s="8"/>
      <c r="I13" t="s">
        <v>2</v>
      </c>
      <c r="J13" s="64">
        <f>1-J12</f>
        <v>8.0338312679760215E-2</v>
      </c>
      <c r="M13" t="s">
        <v>3</v>
      </c>
      <c r="N13" s="64">
        <f>1-N12</f>
        <v>0.18828288830290263</v>
      </c>
      <c r="P13" s="9"/>
      <c r="S13" s="8"/>
      <c r="V13" s="66"/>
      <c r="Z13" s="13"/>
      <c r="AA13" s="71"/>
      <c r="AC13" s="9"/>
    </row>
    <row r="14" spans="2:31" x14ac:dyDescent="0.35">
      <c r="B14" s="8"/>
      <c r="P14" s="9"/>
      <c r="S14" s="8"/>
      <c r="Z14" s="13"/>
      <c r="AC14" s="9"/>
    </row>
    <row r="15" spans="2:31" x14ac:dyDescent="0.35">
      <c r="B15" s="8"/>
      <c r="I15" t="s">
        <v>1</v>
      </c>
      <c r="J15" s="65">
        <f>('szacunek rynku_02 2026'!I39+'szacunek rynku_02 2026'!I40)/('szacunek rynku_02 2026'!H39+'szacunek rynku_02 2026'!H40)-1</f>
        <v>3.3768131896461107E-3</v>
      </c>
      <c r="K15" s="64">
        <f>('szacunek rynku_02 2026'!N39+'szacunek rynku_02 2026'!N40)/('szacunek rynku_02 2026'!M39+'szacunek rynku_02 2026'!M40)-1</f>
        <v>4.6345760668651259E-3</v>
      </c>
      <c r="P15" s="9"/>
      <c r="S15" s="8"/>
      <c r="AC15" s="9"/>
    </row>
    <row r="16" spans="2:31" x14ac:dyDescent="0.35">
      <c r="B16" s="8"/>
      <c r="I16" t="s">
        <v>2</v>
      </c>
      <c r="J16" s="65">
        <f>('szacunek rynku_02 2026'!I66+'szacunek rynku_02 2026'!I67)/('szacunek rynku_02 2026'!H66+'szacunek rynku_02 2026'!H67)-1</f>
        <v>0.572532075029758</v>
      </c>
      <c r="K16" s="64">
        <f>('szacunek rynku_02 2026'!N66+'szacunek rynku_02 2026'!N67)/('szacunek rynku_02 2026'!M66+'szacunek rynku_02 2026'!M67)-1</f>
        <v>0.3865886178461333</v>
      </c>
      <c r="P16" s="9"/>
      <c r="S16" s="8"/>
      <c r="AC16" s="9"/>
    </row>
    <row r="17" spans="2:29" x14ac:dyDescent="0.35">
      <c r="B17" s="8"/>
      <c r="I17" t="s">
        <v>34</v>
      </c>
      <c r="J17" s="65">
        <f>('szacunek rynku_02 2026'!I12+'szacunek rynku_02 2026'!I11)/('szacunek rynku_02 2026'!H11+'szacunek rynku_02 2026'!H12)-1</f>
        <v>3.3426043398868899E-2</v>
      </c>
      <c r="K17" s="64">
        <f>('szacunek rynku_02 2026'!N12+'szacunek rynku_02 2026'!N11)/('szacunek rynku_02 2026'!M11+'szacunek rynku_02 2026'!M12)-1</f>
        <v>2.6177221232251302E-2</v>
      </c>
      <c r="P17" s="9"/>
      <c r="S17" s="8"/>
      <c r="AC17" s="9"/>
    </row>
    <row r="18" spans="2:29" x14ac:dyDescent="0.35">
      <c r="B18" s="8"/>
      <c r="P18" s="9"/>
      <c r="S18" s="8"/>
      <c r="AC18" s="9"/>
    </row>
    <row r="19" spans="2:29" x14ac:dyDescent="0.35">
      <c r="B19" s="8"/>
      <c r="P19" s="9"/>
      <c r="S19" s="8"/>
      <c r="AC19" s="9"/>
    </row>
    <row r="20" spans="2:29" x14ac:dyDescent="0.35">
      <c r="B20" s="8"/>
      <c r="P20" s="9"/>
      <c r="S20" s="8"/>
      <c r="AC20" s="9"/>
    </row>
    <row r="21" spans="2:29" x14ac:dyDescent="0.35">
      <c r="B21" s="8"/>
      <c r="P21" s="9"/>
      <c r="S21" s="8"/>
      <c r="AC21" s="9"/>
    </row>
    <row r="22" spans="2:29" x14ac:dyDescent="0.35">
      <c r="B22" s="8"/>
      <c r="P22" s="9"/>
      <c r="S22" s="8"/>
      <c r="AC22" s="9"/>
    </row>
    <row r="23" spans="2:29" x14ac:dyDescent="0.35">
      <c r="B23" s="8"/>
      <c r="P23" s="9"/>
      <c r="S23" s="8"/>
      <c r="AC23" s="9"/>
    </row>
    <row r="24" spans="2:29" ht="15" thickBot="1" x14ac:dyDescent="0.4">
      <c r="B24" s="8"/>
      <c r="P24" s="9"/>
      <c r="S24" s="10"/>
      <c r="T24" s="11"/>
      <c r="U24" s="11"/>
      <c r="V24" s="11"/>
      <c r="W24" s="11"/>
      <c r="X24" s="11"/>
      <c r="Y24" s="11"/>
      <c r="Z24" s="11"/>
      <c r="AA24" s="11"/>
      <c r="AB24" s="11"/>
      <c r="AC24" s="12"/>
    </row>
    <row r="25" spans="2:29" ht="15" thickTop="1" x14ac:dyDescent="0.35">
      <c r="B25" s="8"/>
      <c r="P25" s="9"/>
    </row>
    <row r="26" spans="2:29" x14ac:dyDescent="0.35">
      <c r="B26" s="8"/>
      <c r="P26" s="9"/>
    </row>
    <row r="27" spans="2:29" x14ac:dyDescent="0.35">
      <c r="B27" s="8"/>
      <c r="P27" s="9"/>
    </row>
    <row r="28" spans="2:29" x14ac:dyDescent="0.35">
      <c r="B28" s="8"/>
      <c r="P28" s="9"/>
    </row>
    <row r="29" spans="2:29" x14ac:dyDescent="0.35">
      <c r="B29" s="8"/>
      <c r="P29" s="9"/>
    </row>
    <row r="30" spans="2:29" x14ac:dyDescent="0.35">
      <c r="B30" s="8"/>
      <c r="P30" s="9"/>
    </row>
    <row r="31" spans="2:29" x14ac:dyDescent="0.35">
      <c r="B31" s="8"/>
      <c r="P31" s="9"/>
    </row>
    <row r="32" spans="2:29" x14ac:dyDescent="0.35">
      <c r="B32" s="8"/>
      <c r="P32" s="9"/>
    </row>
    <row r="33" spans="2:31" x14ac:dyDescent="0.35">
      <c r="B33" s="8"/>
      <c r="P33" s="9"/>
    </row>
    <row r="34" spans="2:31" x14ac:dyDescent="0.35">
      <c r="B34" s="8"/>
      <c r="P34" s="9"/>
    </row>
    <row r="35" spans="2:31" x14ac:dyDescent="0.35">
      <c r="B35" s="8"/>
      <c r="P35" s="9"/>
    </row>
    <row r="36" spans="2:31" ht="16.5" customHeight="1" thickBot="1" x14ac:dyDescent="0.4"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2"/>
    </row>
    <row r="37" spans="2:31" ht="15" thickTop="1" x14ac:dyDescent="0.35"/>
    <row r="39" spans="2:31" ht="15" thickBot="1" x14ac:dyDescent="0.4"/>
    <row r="40" spans="2:31" ht="15" thickTop="1" x14ac:dyDescent="0.35">
      <c r="B40" s="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"/>
      <c r="S40" s="1"/>
      <c r="T40" s="2"/>
      <c r="U40" s="2"/>
      <c r="V40" s="2"/>
      <c r="W40" s="2"/>
      <c r="X40" s="2"/>
      <c r="Y40" s="2"/>
      <c r="Z40" s="2"/>
      <c r="AA40" s="2"/>
      <c r="AB40" s="2"/>
      <c r="AC40" s="3"/>
    </row>
    <row r="41" spans="2:31" s="6" customFormat="1" ht="61.5" customHeight="1" x14ac:dyDescent="0.35">
      <c r="B41" s="4"/>
      <c r="C41" s="73" t="s">
        <v>29</v>
      </c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5"/>
      <c r="S41" s="4"/>
      <c r="T41" s="73" t="s">
        <v>49</v>
      </c>
      <c r="U41" s="73"/>
      <c r="V41" s="73"/>
      <c r="W41" s="73"/>
      <c r="X41" s="73"/>
      <c r="Y41" s="73"/>
      <c r="Z41" s="73"/>
      <c r="AA41" s="73"/>
      <c r="AB41" s="73"/>
      <c r="AC41" s="5"/>
      <c r="AE41" s="7"/>
    </row>
    <row r="42" spans="2:31" x14ac:dyDescent="0.35">
      <c r="B42" s="8"/>
      <c r="P42" s="9"/>
      <c r="S42" s="8"/>
      <c r="AC42" s="9"/>
    </row>
    <row r="43" spans="2:31" x14ac:dyDescent="0.35">
      <c r="B43" s="8"/>
      <c r="P43" s="9"/>
      <c r="S43" s="8"/>
      <c r="AC43" s="9"/>
    </row>
    <row r="44" spans="2:31" x14ac:dyDescent="0.35">
      <c r="B44" s="8"/>
      <c r="P44" s="9"/>
      <c r="S44" s="8"/>
      <c r="AC44" s="9"/>
    </row>
    <row r="45" spans="2:31" x14ac:dyDescent="0.35">
      <c r="B45" s="8"/>
      <c r="P45" s="9"/>
      <c r="S45" s="8"/>
      <c r="AC45" s="9"/>
    </row>
    <row r="46" spans="2:31" x14ac:dyDescent="0.35">
      <c r="B46" s="8"/>
      <c r="J46" s="63" t="s">
        <v>35</v>
      </c>
      <c r="N46" s="63" t="s">
        <v>35</v>
      </c>
      <c r="P46" s="9"/>
      <c r="S46" s="8"/>
      <c r="V46" s="14"/>
      <c r="AC46" s="9"/>
    </row>
    <row r="47" spans="2:31" x14ac:dyDescent="0.35">
      <c r="B47" s="8"/>
      <c r="I47" t="s">
        <v>1</v>
      </c>
      <c r="J47" s="64">
        <f>'szacunek rynku_02 2026'!I41/'szacunek rynku_02 2026'!I13</f>
        <v>0.88623619145724386</v>
      </c>
      <c r="K47" s="64"/>
      <c r="M47" t="s">
        <v>33</v>
      </c>
      <c r="N47" s="64">
        <f>'szacunek rynku_02 2026'!I14/'szacunek rynku_02 2026'!$I$13</f>
        <v>0.24991460893363243</v>
      </c>
      <c r="O47" s="64"/>
      <c r="P47" s="9"/>
      <c r="S47" s="8"/>
      <c r="V47" s="66"/>
      <c r="Z47" s="13"/>
      <c r="AC47" s="9"/>
    </row>
    <row r="48" spans="2:31" x14ac:dyDescent="0.35">
      <c r="B48" s="8"/>
      <c r="I48" t="s">
        <v>2</v>
      </c>
      <c r="J48" s="64">
        <f>1-J47</f>
        <v>0.11376380854275614</v>
      </c>
      <c r="K48" s="64"/>
      <c r="M48" t="s">
        <v>4</v>
      </c>
      <c r="N48" s="64">
        <f>'szacunek rynku_02 2026'!I15/'szacunek rynku_02 2026'!$I$13</f>
        <v>0.49195033188174098</v>
      </c>
      <c r="O48" s="64"/>
      <c r="P48" s="9"/>
      <c r="S48" s="8"/>
      <c r="V48" s="66"/>
      <c r="Z48" s="13"/>
      <c r="AC48" s="9"/>
    </row>
    <row r="49" spans="2:29" x14ac:dyDescent="0.35">
      <c r="B49" s="8"/>
      <c r="M49" t="s">
        <v>5</v>
      </c>
      <c r="N49" s="64">
        <f>'szacunek rynku_02 2026'!I16/'szacunek rynku_02 2026'!$I$13</f>
        <v>0.1805066251352325</v>
      </c>
      <c r="O49" s="64"/>
      <c r="P49" s="9"/>
      <c r="S49" s="8"/>
      <c r="Z49" s="13"/>
      <c r="AC49" s="9"/>
    </row>
    <row r="50" spans="2:29" x14ac:dyDescent="0.35">
      <c r="B50" s="8"/>
      <c r="M50" t="s">
        <v>6</v>
      </c>
      <c r="N50" s="64">
        <f>'szacunek rynku_02 2026'!I17/'szacunek rynku_02 2026'!$I$13</f>
        <v>7.7628434049394193E-2</v>
      </c>
      <c r="O50" s="64"/>
      <c r="P50" s="9"/>
      <c r="S50" s="8"/>
      <c r="AC50" s="9"/>
    </row>
    <row r="51" spans="2:29" x14ac:dyDescent="0.35">
      <c r="B51" s="8"/>
      <c r="P51" s="9"/>
      <c r="S51" s="8"/>
      <c r="AC51" s="9"/>
    </row>
    <row r="52" spans="2:29" x14ac:dyDescent="0.35">
      <c r="B52" s="8"/>
      <c r="P52" s="9"/>
      <c r="S52" s="8"/>
      <c r="AC52" s="9"/>
    </row>
    <row r="53" spans="2:29" x14ac:dyDescent="0.35">
      <c r="B53" s="8"/>
      <c r="P53" s="9"/>
      <c r="S53" s="8"/>
      <c r="AC53" s="9"/>
    </row>
    <row r="54" spans="2:29" x14ac:dyDescent="0.35">
      <c r="B54" s="8"/>
      <c r="P54" s="9"/>
      <c r="S54" s="8"/>
      <c r="AC54" s="9"/>
    </row>
    <row r="55" spans="2:29" x14ac:dyDescent="0.35">
      <c r="B55" s="8"/>
      <c r="P55" s="9"/>
      <c r="S55" s="8"/>
      <c r="AC55" s="9"/>
    </row>
    <row r="56" spans="2:29" x14ac:dyDescent="0.35">
      <c r="B56" s="8"/>
      <c r="P56" s="9"/>
      <c r="S56" s="8"/>
      <c r="AC56" s="9"/>
    </row>
    <row r="57" spans="2:29" x14ac:dyDescent="0.35">
      <c r="B57" s="8"/>
      <c r="P57" s="9"/>
      <c r="S57" s="8"/>
      <c r="AC57" s="9"/>
    </row>
    <row r="58" spans="2:29" x14ac:dyDescent="0.35">
      <c r="B58" s="8"/>
      <c r="P58" s="9"/>
      <c r="S58" s="8"/>
      <c r="AC58" s="9"/>
    </row>
    <row r="59" spans="2:29" x14ac:dyDescent="0.35">
      <c r="B59" s="8"/>
      <c r="P59" s="9"/>
      <c r="S59" s="8"/>
      <c r="AC59" s="9"/>
    </row>
    <row r="60" spans="2:29" x14ac:dyDescent="0.35">
      <c r="B60" s="8"/>
      <c r="P60" s="9"/>
      <c r="S60" s="8"/>
      <c r="AC60" s="9"/>
    </row>
    <row r="61" spans="2:29" ht="15" thickBot="1" x14ac:dyDescent="0.4">
      <c r="B61" s="8"/>
      <c r="P61" s="9"/>
      <c r="S61" s="10"/>
      <c r="T61" s="11"/>
      <c r="U61" s="11"/>
      <c r="V61" s="11"/>
      <c r="W61" s="11"/>
      <c r="X61" s="11"/>
      <c r="Y61" s="11"/>
      <c r="Z61" s="11"/>
      <c r="AA61" s="11"/>
      <c r="AB61" s="11"/>
      <c r="AC61" s="12"/>
    </row>
    <row r="62" spans="2:29" ht="15" thickTop="1" x14ac:dyDescent="0.35">
      <c r="B62" s="8"/>
      <c r="P62" s="9"/>
    </row>
    <row r="63" spans="2:29" x14ac:dyDescent="0.35">
      <c r="B63" s="8"/>
      <c r="P63" s="9"/>
    </row>
    <row r="64" spans="2:29" x14ac:dyDescent="0.35">
      <c r="B64" s="8"/>
      <c r="P64" s="9"/>
    </row>
    <row r="65" spans="2:31" x14ac:dyDescent="0.35">
      <c r="B65" s="8"/>
      <c r="P65" s="9"/>
    </row>
    <row r="66" spans="2:31" x14ac:dyDescent="0.35">
      <c r="B66" s="8"/>
      <c r="P66" s="9"/>
    </row>
    <row r="67" spans="2:31" x14ac:dyDescent="0.35">
      <c r="B67" s="8"/>
      <c r="P67" s="9"/>
    </row>
    <row r="68" spans="2:31" x14ac:dyDescent="0.35">
      <c r="B68" s="8"/>
      <c r="P68" s="9"/>
    </row>
    <row r="69" spans="2:31" ht="16.5" customHeight="1" x14ac:dyDescent="0.35">
      <c r="B69" s="8"/>
      <c r="P69" s="9"/>
    </row>
    <row r="70" spans="2:31" ht="15" thickBot="1" x14ac:dyDescent="0.4">
      <c r="B70" s="10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2"/>
    </row>
    <row r="71" spans="2:31" ht="15" thickTop="1" x14ac:dyDescent="0.35"/>
    <row r="72" spans="2:31" ht="15" thickBot="1" x14ac:dyDescent="0.4"/>
    <row r="73" spans="2:31" ht="15" thickTop="1" x14ac:dyDescent="0.35">
      <c r="B73" s="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"/>
      <c r="S73" s="1"/>
      <c r="T73" s="2"/>
      <c r="U73" s="2"/>
      <c r="V73" s="2"/>
      <c r="W73" s="2"/>
      <c r="X73" s="2"/>
      <c r="Y73" s="2"/>
      <c r="Z73" s="2"/>
      <c r="AA73" s="2"/>
      <c r="AB73" s="2"/>
      <c r="AC73" s="3"/>
    </row>
    <row r="74" spans="2:31" s="6" customFormat="1" ht="61.5" customHeight="1" x14ac:dyDescent="0.35">
      <c r="B74" s="4"/>
      <c r="C74" s="73" t="s">
        <v>30</v>
      </c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5"/>
      <c r="S74" s="4"/>
      <c r="T74" s="73" t="s">
        <v>51</v>
      </c>
      <c r="U74" s="73"/>
      <c r="V74" s="73"/>
      <c r="W74" s="73"/>
      <c r="X74" s="73"/>
      <c r="Y74" s="73"/>
      <c r="Z74" s="73"/>
      <c r="AA74" s="73"/>
      <c r="AB74" s="73"/>
      <c r="AC74" s="5"/>
      <c r="AE74" s="7"/>
    </row>
    <row r="75" spans="2:31" x14ac:dyDescent="0.35">
      <c r="B75" s="8"/>
      <c r="P75" s="9"/>
      <c r="S75" s="8"/>
      <c r="AC75" s="9"/>
    </row>
    <row r="76" spans="2:31" x14ac:dyDescent="0.35">
      <c r="B76" s="8"/>
      <c r="P76" s="9"/>
      <c r="S76" s="8"/>
      <c r="AC76" s="9"/>
    </row>
    <row r="77" spans="2:31" x14ac:dyDescent="0.35">
      <c r="B77" s="8"/>
      <c r="P77" s="9"/>
      <c r="S77" s="8"/>
      <c r="AC77" s="9"/>
    </row>
    <row r="78" spans="2:31" x14ac:dyDescent="0.35">
      <c r="B78" s="8"/>
      <c r="P78" s="9"/>
      <c r="S78" s="8"/>
      <c r="AC78" s="9"/>
    </row>
    <row r="79" spans="2:31" x14ac:dyDescent="0.35">
      <c r="B79" s="8"/>
      <c r="J79" s="63" t="s">
        <v>35</v>
      </c>
      <c r="N79" s="63" t="s">
        <v>35</v>
      </c>
      <c r="P79" s="9"/>
      <c r="S79" s="8"/>
      <c r="V79" s="14"/>
      <c r="AC79" s="9"/>
    </row>
    <row r="80" spans="2:31" x14ac:dyDescent="0.35">
      <c r="B80" s="8"/>
      <c r="I80" t="s">
        <v>1</v>
      </c>
      <c r="J80" s="13">
        <f>'szacunek rynku_02 2026'!I47/'szacunek rynku_02 2026'!I19</f>
        <v>0.65933762726737588</v>
      </c>
      <c r="M80" t="s">
        <v>24</v>
      </c>
      <c r="N80" s="13">
        <f>'szacunek rynku_02 2026'!I20/'szacunek rynku_02 2026'!$I$19</f>
        <v>0.18475812234234631</v>
      </c>
      <c r="P80" s="9"/>
      <c r="S80" s="8"/>
      <c r="V80" s="66"/>
      <c r="Z80" s="13"/>
      <c r="AC80" s="9"/>
    </row>
    <row r="81" spans="2:29" x14ac:dyDescent="0.35">
      <c r="B81" s="8"/>
      <c r="I81" t="s">
        <v>2</v>
      </c>
      <c r="J81" s="13">
        <f>1-J80</f>
        <v>0.34066237273262412</v>
      </c>
      <c r="M81" t="s">
        <v>23</v>
      </c>
      <c r="N81" s="13">
        <f>'szacunek rynku_02 2026'!I21/'szacunek rynku_02 2026'!$I$19</f>
        <v>0.21179813830636343</v>
      </c>
      <c r="P81" s="9"/>
      <c r="S81" s="8"/>
      <c r="V81" s="66"/>
      <c r="Z81" s="13"/>
      <c r="AC81" s="9"/>
    </row>
    <row r="82" spans="2:29" x14ac:dyDescent="0.35">
      <c r="B82" s="8"/>
      <c r="M82" t="s">
        <v>32</v>
      </c>
      <c r="N82" s="13">
        <f>'szacunek rynku_02 2026'!I22/'szacunek rynku_02 2026'!$I$19</f>
        <v>0.60344373935129014</v>
      </c>
      <c r="P82" s="9"/>
      <c r="S82" s="8"/>
      <c r="Z82" s="13"/>
      <c r="AC82" s="9"/>
    </row>
    <row r="83" spans="2:29" x14ac:dyDescent="0.35">
      <c r="B83" s="8"/>
      <c r="N83" s="13"/>
      <c r="P83" s="9"/>
      <c r="S83" s="8"/>
      <c r="AC83" s="9"/>
    </row>
    <row r="84" spans="2:29" x14ac:dyDescent="0.35">
      <c r="B84" s="8"/>
      <c r="P84" s="9"/>
      <c r="S84" s="8"/>
      <c r="AC84" s="9"/>
    </row>
    <row r="85" spans="2:29" x14ac:dyDescent="0.35">
      <c r="B85" s="8"/>
      <c r="P85" s="9"/>
      <c r="S85" s="8"/>
      <c r="AC85" s="9"/>
    </row>
    <row r="86" spans="2:29" x14ac:dyDescent="0.35">
      <c r="B86" s="8"/>
      <c r="P86" s="9"/>
      <c r="S86" s="8"/>
      <c r="AC86" s="9"/>
    </row>
    <row r="87" spans="2:29" x14ac:dyDescent="0.35">
      <c r="B87" s="8"/>
      <c r="P87" s="9"/>
      <c r="S87" s="8"/>
      <c r="AC87" s="9"/>
    </row>
    <row r="88" spans="2:29" x14ac:dyDescent="0.35">
      <c r="B88" s="8"/>
      <c r="P88" s="9"/>
      <c r="S88" s="8"/>
      <c r="AC88" s="9"/>
    </row>
    <row r="89" spans="2:29" x14ac:dyDescent="0.35">
      <c r="B89" s="8"/>
      <c r="P89" s="9"/>
      <c r="S89" s="8"/>
      <c r="AC89" s="9"/>
    </row>
    <row r="90" spans="2:29" x14ac:dyDescent="0.35">
      <c r="B90" s="8"/>
      <c r="P90" s="9"/>
      <c r="S90" s="8"/>
      <c r="AC90" s="9"/>
    </row>
    <row r="91" spans="2:29" x14ac:dyDescent="0.35">
      <c r="B91" s="8"/>
      <c r="P91" s="9"/>
      <c r="S91" s="8"/>
      <c r="AC91" s="9"/>
    </row>
    <row r="92" spans="2:29" ht="15" thickBot="1" x14ac:dyDescent="0.4">
      <c r="B92" s="8"/>
      <c r="P92" s="9"/>
      <c r="S92" s="10"/>
      <c r="T92" s="11"/>
      <c r="U92" s="11"/>
      <c r="V92" s="11"/>
      <c r="W92" s="11"/>
      <c r="X92" s="11"/>
      <c r="Y92" s="11"/>
      <c r="Z92" s="11"/>
      <c r="AA92" s="11"/>
      <c r="AB92" s="11"/>
      <c r="AC92" s="12"/>
    </row>
    <row r="93" spans="2:29" ht="15" thickTop="1" x14ac:dyDescent="0.35">
      <c r="B93" s="8"/>
      <c r="P93" s="9"/>
    </row>
    <row r="94" spans="2:29" x14ac:dyDescent="0.35">
      <c r="B94" s="8"/>
      <c r="P94" s="9"/>
    </row>
    <row r="95" spans="2:29" x14ac:dyDescent="0.35">
      <c r="B95" s="8"/>
      <c r="P95" s="9"/>
    </row>
    <row r="96" spans="2:29" x14ac:dyDescent="0.35">
      <c r="B96" s="8"/>
      <c r="P96" s="9"/>
    </row>
    <row r="97" spans="2:31" x14ac:dyDescent="0.35">
      <c r="B97" s="8"/>
      <c r="P97" s="9"/>
    </row>
    <row r="98" spans="2:31" x14ac:dyDescent="0.35">
      <c r="B98" s="8"/>
      <c r="P98" s="9"/>
    </row>
    <row r="99" spans="2:31" x14ac:dyDescent="0.35">
      <c r="B99" s="8"/>
      <c r="P99" s="9"/>
    </row>
    <row r="100" spans="2:31" x14ac:dyDescent="0.35">
      <c r="B100" s="8"/>
      <c r="P100" s="9"/>
    </row>
    <row r="101" spans="2:31" x14ac:dyDescent="0.35">
      <c r="B101" s="8"/>
      <c r="P101" s="9"/>
    </row>
    <row r="102" spans="2:31" ht="16.5" customHeight="1" x14ac:dyDescent="0.35">
      <c r="B102" s="8"/>
      <c r="P102" s="9"/>
    </row>
    <row r="103" spans="2:31" x14ac:dyDescent="0.35">
      <c r="B103" s="8"/>
      <c r="P103" s="9"/>
    </row>
    <row r="104" spans="2:31" ht="15" thickBot="1" x14ac:dyDescent="0.4">
      <c r="B104" s="10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2"/>
    </row>
    <row r="105" spans="2:31" ht="15" thickTop="1" x14ac:dyDescent="0.35"/>
    <row r="106" spans="2:31" ht="15" thickBot="1" x14ac:dyDescent="0.4"/>
    <row r="107" spans="2:31" ht="15" thickTop="1" x14ac:dyDescent="0.35">
      <c r="B107" s="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3"/>
    </row>
    <row r="108" spans="2:31" s="6" customFormat="1" ht="61.5" customHeight="1" x14ac:dyDescent="0.35">
      <c r="B108" s="4"/>
      <c r="C108" s="73" t="s">
        <v>31</v>
      </c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5"/>
      <c r="T108" s="67"/>
      <c r="U108" s="67"/>
      <c r="V108" s="67"/>
      <c r="W108" s="67"/>
      <c r="X108" s="67"/>
      <c r="Y108" s="67"/>
      <c r="Z108" s="67"/>
      <c r="AA108" s="67"/>
      <c r="AB108" s="67"/>
      <c r="AE108" s="7"/>
    </row>
    <row r="109" spans="2:31" x14ac:dyDescent="0.35">
      <c r="B109" s="8"/>
      <c r="P109" s="9"/>
    </row>
    <row r="110" spans="2:31" x14ac:dyDescent="0.35">
      <c r="B110" s="8"/>
      <c r="P110" s="9"/>
    </row>
    <row r="111" spans="2:31" x14ac:dyDescent="0.35">
      <c r="B111" s="8"/>
      <c r="P111" s="9"/>
    </row>
    <row r="112" spans="2:31" x14ac:dyDescent="0.35">
      <c r="B112" s="8"/>
      <c r="P112" s="9"/>
    </row>
    <row r="113" spans="2:26" x14ac:dyDescent="0.35">
      <c r="B113" s="8"/>
      <c r="J113" s="63" t="s">
        <v>35</v>
      </c>
      <c r="N113" s="63" t="s">
        <v>35</v>
      </c>
      <c r="P113" s="9"/>
      <c r="V113" s="14"/>
    </row>
    <row r="114" spans="2:26" x14ac:dyDescent="0.35">
      <c r="B114" s="8"/>
      <c r="I114" t="s">
        <v>1</v>
      </c>
      <c r="J114" s="64">
        <f>'szacunek rynku_02 2026'!I55/'szacunek rynku_02 2026'!I27</f>
        <v>0.85275673622255788</v>
      </c>
      <c r="M114" t="s">
        <v>25</v>
      </c>
      <c r="N114" s="64">
        <f>('szacunek rynku_02 2026'!I11+'szacunek rynku_02 2026'!I12)/'szacunek rynku_02 2026'!I27</f>
        <v>0.56956266113665899</v>
      </c>
      <c r="P114" s="9"/>
      <c r="V114" s="66"/>
      <c r="Z114" s="13"/>
    </row>
    <row r="115" spans="2:26" x14ac:dyDescent="0.35">
      <c r="B115" s="8"/>
      <c r="I115" t="s">
        <v>2</v>
      </c>
      <c r="J115" s="64">
        <f>1-J114</f>
        <v>0.14724326377744212</v>
      </c>
      <c r="M115" t="s">
        <v>26</v>
      </c>
      <c r="N115" s="64">
        <f>'szacunek rynku_02 2026'!I13/'szacunek rynku_02 2026'!I27</f>
        <v>0.2000025232993223</v>
      </c>
      <c r="P115" s="9"/>
      <c r="V115" s="66"/>
      <c r="Z115" s="13"/>
    </row>
    <row r="116" spans="2:26" x14ac:dyDescent="0.35">
      <c r="B116" s="8"/>
      <c r="M116" t="s">
        <v>27</v>
      </c>
      <c r="N116" s="64">
        <f>'szacunek rynku_02 2026'!I19/'szacunek rynku_02 2026'!I27</f>
        <v>0.19633227720070137</v>
      </c>
      <c r="P116" s="9"/>
      <c r="Z116" s="13"/>
    </row>
    <row r="117" spans="2:26" x14ac:dyDescent="0.35">
      <c r="B117" s="8"/>
      <c r="M117" t="s">
        <v>7</v>
      </c>
      <c r="N117" s="64">
        <f>'szacunek rynku_02 2026'!I23/'szacunek rynku_02 2026'!I27</f>
        <v>1.3025276662045582E-2</v>
      </c>
      <c r="P117" s="9"/>
    </row>
    <row r="118" spans="2:26" x14ac:dyDescent="0.35">
      <c r="B118" s="8"/>
      <c r="M118" t="s">
        <v>22</v>
      </c>
      <c r="N118" s="64">
        <f>('szacunek rynku_02 2026'!I18+'szacunek rynku_02 2026'!I24+'szacunek rynku_02 2026'!I25)/'szacunek rynku_02 2026'!I27</f>
        <v>2.1077261701271607E-2</v>
      </c>
      <c r="P118" s="9"/>
    </row>
    <row r="119" spans="2:26" x14ac:dyDescent="0.35">
      <c r="B119" s="8"/>
      <c r="P119" s="9"/>
    </row>
    <row r="120" spans="2:26" x14ac:dyDescent="0.35">
      <c r="B120" s="8"/>
      <c r="P120" s="9"/>
    </row>
    <row r="121" spans="2:26" x14ac:dyDescent="0.35">
      <c r="B121" s="8"/>
      <c r="P121" s="9"/>
    </row>
    <row r="122" spans="2:26" x14ac:dyDescent="0.35">
      <c r="B122" s="8"/>
      <c r="P122" s="9"/>
    </row>
    <row r="123" spans="2:26" x14ac:dyDescent="0.35">
      <c r="B123" s="8"/>
      <c r="P123" s="9"/>
    </row>
    <row r="124" spans="2:26" x14ac:dyDescent="0.35">
      <c r="B124" s="8"/>
      <c r="P124" s="9"/>
    </row>
    <row r="125" spans="2:26" x14ac:dyDescent="0.35">
      <c r="B125" s="8"/>
      <c r="P125" s="9"/>
    </row>
    <row r="126" spans="2:26" x14ac:dyDescent="0.35">
      <c r="B126" s="8"/>
      <c r="P126" s="9"/>
    </row>
    <row r="127" spans="2:26" x14ac:dyDescent="0.35">
      <c r="B127" s="8"/>
      <c r="P127" s="9"/>
    </row>
    <row r="128" spans="2:26" x14ac:dyDescent="0.35">
      <c r="B128" s="8"/>
      <c r="P128" s="9"/>
    </row>
    <row r="129" spans="2:16" x14ac:dyDescent="0.35">
      <c r="B129" s="8"/>
      <c r="P129" s="9"/>
    </row>
    <row r="130" spans="2:16" x14ac:dyDescent="0.35">
      <c r="B130" s="8"/>
      <c r="P130" s="9"/>
    </row>
    <row r="131" spans="2:16" x14ac:dyDescent="0.35">
      <c r="B131" s="8"/>
      <c r="P131" s="9"/>
    </row>
    <row r="132" spans="2:16" x14ac:dyDescent="0.35">
      <c r="B132" s="8"/>
      <c r="P132" s="9"/>
    </row>
    <row r="133" spans="2:16" x14ac:dyDescent="0.35">
      <c r="B133" s="8"/>
      <c r="P133" s="9"/>
    </row>
    <row r="134" spans="2:16" x14ac:dyDescent="0.35">
      <c r="B134" s="8"/>
      <c r="P134" s="9"/>
    </row>
    <row r="135" spans="2:16" x14ac:dyDescent="0.35">
      <c r="B135" s="8"/>
      <c r="P135" s="9"/>
    </row>
    <row r="136" spans="2:16" ht="16.5" customHeight="1" x14ac:dyDescent="0.35">
      <c r="B136" s="8"/>
      <c r="P136" s="9"/>
    </row>
    <row r="137" spans="2:16" ht="15" thickBot="1" x14ac:dyDescent="0.4">
      <c r="B137" s="10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2"/>
    </row>
    <row r="138" spans="2:16" ht="15" thickTop="1" x14ac:dyDescent="0.35"/>
  </sheetData>
  <mergeCells count="7">
    <mergeCell ref="C108:O108"/>
    <mergeCell ref="C6:O6"/>
    <mergeCell ref="T6:AB6"/>
    <mergeCell ref="C41:O41"/>
    <mergeCell ref="T41:AB41"/>
    <mergeCell ref="C74:O74"/>
    <mergeCell ref="T74:AB74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P164"/>
  <sheetViews>
    <sheetView showGridLines="0" tabSelected="1" zoomScaleNormal="100" workbookViewId="0">
      <selection activeCell="B7" sqref="B7"/>
    </sheetView>
  </sheetViews>
  <sheetFormatPr defaultColWidth="9.1796875" defaultRowHeight="12.5" x14ac:dyDescent="0.25"/>
  <cols>
    <col min="1" max="1" width="6.26953125" style="20" customWidth="1"/>
    <col min="2" max="2" width="35.81640625" style="22" customWidth="1"/>
    <col min="3" max="3" width="10.54296875" style="22" bestFit="1" customWidth="1"/>
    <col min="4" max="4" width="10.54296875" style="22" customWidth="1"/>
    <col min="5" max="5" width="2.54296875" style="22" customWidth="1"/>
    <col min="6" max="6" width="10" style="20" bestFit="1" customWidth="1"/>
    <col min="7" max="7" width="2.54296875" style="22" customWidth="1"/>
    <col min="8" max="8" width="10.54296875" style="22" bestFit="1" customWidth="1"/>
    <col min="9" max="9" width="10.54296875" style="22" customWidth="1"/>
    <col min="10" max="10" width="2.54296875" style="22" customWidth="1"/>
    <col min="11" max="11" width="10" style="20" bestFit="1" customWidth="1"/>
    <col min="12" max="12" width="2.54296875" style="22" customWidth="1"/>
    <col min="13" max="13" width="10.54296875" style="22" bestFit="1" customWidth="1"/>
    <col min="14" max="14" width="10.54296875" style="22" customWidth="1"/>
    <col min="15" max="15" width="2.54296875" style="22" customWidth="1"/>
    <col min="16" max="16" width="10" style="20" bestFit="1" customWidth="1"/>
    <col min="17" max="17" width="9" style="22" customWidth="1"/>
    <col min="18" max="18" width="10.453125" style="22" customWidth="1"/>
    <col min="19" max="21" width="9.1796875" style="22"/>
    <col min="22" max="22" width="8.453125" style="22" customWidth="1"/>
    <col min="23" max="23" width="2.453125" style="22" customWidth="1"/>
    <col min="24" max="16384" width="9.1796875" style="22"/>
  </cols>
  <sheetData>
    <row r="2" spans="2:16" ht="26" x14ac:dyDescent="0.6">
      <c r="B2" s="76" t="s">
        <v>52</v>
      </c>
    </row>
    <row r="4" spans="2:16" ht="18" x14ac:dyDescent="0.25">
      <c r="B4" s="21" t="s">
        <v>19</v>
      </c>
    </row>
    <row r="5" spans="2:16" ht="14.25" customHeight="1" x14ac:dyDescent="0.25"/>
    <row r="6" spans="2:16" ht="14.25" customHeight="1" x14ac:dyDescent="0.25"/>
    <row r="7" spans="2:16" ht="45" customHeight="1" x14ac:dyDescent="0.25">
      <c r="C7" s="75" t="str">
        <f>C$35</f>
        <v>I 2026 vs I 2025</v>
      </c>
      <c r="D7" s="75"/>
      <c r="E7" s="75"/>
      <c r="F7" s="75"/>
      <c r="H7" s="75" t="str">
        <f>H$35</f>
        <v>II 2026 vs II 2025</v>
      </c>
      <c r="I7" s="75"/>
      <c r="J7" s="75"/>
      <c r="K7" s="75"/>
      <c r="M7" s="75" t="str">
        <f>M$35</f>
        <v>I-II 2026 vs I-II 2025</v>
      </c>
      <c r="N7" s="75"/>
      <c r="O7" s="75"/>
      <c r="P7" s="75"/>
    </row>
    <row r="8" spans="2:16" x14ac:dyDescent="0.25">
      <c r="F8" s="22"/>
      <c r="K8" s="22"/>
      <c r="P8" s="22"/>
    </row>
    <row r="9" spans="2:16" ht="21" x14ac:dyDescent="0.25">
      <c r="C9" s="25" t="str">
        <f>C$37</f>
        <v>I 2025</v>
      </c>
      <c r="D9" s="25" t="str">
        <f>D$37</f>
        <v>I 2026</v>
      </c>
      <c r="F9" s="25" t="str">
        <f>F$37</f>
        <v>I 2026/
I 2025</v>
      </c>
      <c r="H9" s="25" t="str">
        <f>H$37</f>
        <v>II 2025</v>
      </c>
      <c r="I9" s="25" t="str">
        <f>I$37</f>
        <v>II 2026</v>
      </c>
      <c r="K9" s="25" t="str">
        <f>K$37</f>
        <v>II 2026/ 
II 2025</v>
      </c>
      <c r="M9" s="25" t="str">
        <f>M$37</f>
        <v>I-II 2025</v>
      </c>
      <c r="N9" s="25" t="str">
        <f>N$37</f>
        <v>I-II 2026</v>
      </c>
      <c r="P9" s="25" t="str">
        <f>P$37</f>
        <v>I-II 2026/ 
I-II 2025</v>
      </c>
    </row>
    <row r="10" spans="2:16" ht="13" x14ac:dyDescent="0.3">
      <c r="B10" s="27" t="s">
        <v>14</v>
      </c>
      <c r="C10" s="68">
        <f>SUM(C11:C12,C14:C18)</f>
        <v>5858.6159857423463</v>
      </c>
      <c r="D10" s="68">
        <f>SUM(D11:D12,D14:D18)</f>
        <v>5949.5036374063402</v>
      </c>
      <c r="E10" s="54"/>
      <c r="F10" s="55">
        <f t="shared" ref="F10:F25" si="0">IF(C10,D10/C10-1,"")</f>
        <v>1.5513502145418023E-2</v>
      </c>
      <c r="G10" s="54"/>
      <c r="H10" s="68">
        <f>SUM(H11:H12,H14:H18)</f>
        <v>6277.3306992742046</v>
      </c>
      <c r="I10" s="68">
        <f>SUM(I11:I12,I14:I18)</f>
        <v>6748.0459116171278</v>
      </c>
      <c r="J10" s="54"/>
      <c r="K10" s="55">
        <f t="shared" ref="K10:K25" si="1">IF(H10,I10/H10-1,"")</f>
        <v>7.4986524510704644E-2</v>
      </c>
      <c r="L10" s="54"/>
      <c r="M10" s="68">
        <f>SUM(M11:M12,M14:M18)</f>
        <v>12135.946685016552</v>
      </c>
      <c r="N10" s="68">
        <f>SUM(N11:N12,N14:N18)</f>
        <v>12697.549549023468</v>
      </c>
      <c r="O10" s="54"/>
      <c r="P10" s="55">
        <f t="shared" ref="P10:P25" si="2">IF(M10,N10/M10-1,"")</f>
        <v>4.62759831254278E-2</v>
      </c>
    </row>
    <row r="11" spans="2:16" x14ac:dyDescent="0.25">
      <c r="B11" s="56" t="s">
        <v>0</v>
      </c>
      <c r="C11" s="69">
        <f t="shared" ref="C11:D11" si="3">C39+C66</f>
        <v>3929.2504466703049</v>
      </c>
      <c r="D11" s="69">
        <f t="shared" si="3"/>
        <v>4022.2735590071338</v>
      </c>
      <c r="E11" s="20"/>
      <c r="F11" s="28">
        <f t="shared" si="0"/>
        <v>2.367451848625679E-2</v>
      </c>
      <c r="G11" s="20"/>
      <c r="H11" s="69">
        <f t="shared" ref="H11:I11" si="4">H39+H66</f>
        <v>4149.8609040813517</v>
      </c>
      <c r="I11" s="69">
        <f t="shared" si="4"/>
        <v>4018.6051031833781</v>
      </c>
      <c r="J11" s="20"/>
      <c r="K11" s="28">
        <f t="shared" si="1"/>
        <v>-3.1628963941631061E-2</v>
      </c>
      <c r="L11" s="20"/>
      <c r="M11" s="69">
        <f>C11+H11</f>
        <v>8079.1113507516566</v>
      </c>
      <c r="N11" s="69">
        <f>D11+I11</f>
        <v>8040.8786621905119</v>
      </c>
      <c r="O11" s="20"/>
      <c r="P11" s="28">
        <f t="shared" si="2"/>
        <v>-4.7322888497616233E-3</v>
      </c>
    </row>
    <row r="12" spans="2:16" x14ac:dyDescent="0.25">
      <c r="B12" s="56" t="s">
        <v>8</v>
      </c>
      <c r="C12" s="69">
        <f t="shared" ref="C12:D12" si="5">C40+C67</f>
        <v>602.27310420177844</v>
      </c>
      <c r="D12" s="69">
        <f t="shared" si="5"/>
        <v>593.14637352590626</v>
      </c>
      <c r="E12" s="20"/>
      <c r="F12" s="28">
        <f t="shared" si="0"/>
        <v>-1.5153807487332971E-2</v>
      </c>
      <c r="G12" s="20"/>
      <c r="H12" s="69">
        <f t="shared" ref="H12:I12" si="6">H40+H67</f>
        <v>640.75363317429969</v>
      </c>
      <c r="I12" s="69">
        <f t="shared" si="6"/>
        <v>932.14072350183267</v>
      </c>
      <c r="J12" s="20"/>
      <c r="K12" s="28">
        <f t="shared" si="1"/>
        <v>0.45475682889849334</v>
      </c>
      <c r="L12" s="20"/>
      <c r="M12" s="69">
        <f>C12+H12</f>
        <v>1243.026737376078</v>
      </c>
      <c r="N12" s="69">
        <f>D12+I12</f>
        <v>1525.287097027739</v>
      </c>
      <c r="O12" s="20"/>
      <c r="P12" s="28">
        <f t="shared" si="2"/>
        <v>0.22707505089350555</v>
      </c>
    </row>
    <row r="13" spans="2:16" x14ac:dyDescent="0.25">
      <c r="B13" s="29" t="s">
        <v>9</v>
      </c>
      <c r="C13" s="70">
        <f>C14+C15+C16+C17</f>
        <v>1273.1530694235325</v>
      </c>
      <c r="D13" s="70">
        <f>D14+D15+D16+D17</f>
        <v>1287.7287798859888</v>
      </c>
      <c r="F13" s="59">
        <f t="shared" si="0"/>
        <v>1.1448513782444047E-2</v>
      </c>
      <c r="H13" s="70">
        <f>H14+H15+H16+H17</f>
        <v>1433.3891540908417</v>
      </c>
      <c r="I13" s="70">
        <f>I14+I15+I16+I17</f>
        <v>1738.4595675120202</v>
      </c>
      <c r="K13" s="59">
        <f t="shared" si="1"/>
        <v>0.21283153465373883</v>
      </c>
      <c r="M13" s="70">
        <f>M14+M15+M16+M17</f>
        <v>2706.5422235143742</v>
      </c>
      <c r="N13" s="70">
        <f>N14+N15+N16+N17</f>
        <v>3026.1883473980088</v>
      </c>
      <c r="P13" s="59">
        <f t="shared" si="2"/>
        <v>0.11810128846561363</v>
      </c>
    </row>
    <row r="14" spans="2:16" x14ac:dyDescent="0.25">
      <c r="B14" s="57" t="s">
        <v>10</v>
      </c>
      <c r="C14" s="69">
        <f t="shared" ref="C14:D14" si="7">C42+C69</f>
        <v>301.99895162449883</v>
      </c>
      <c r="D14" s="69">
        <f t="shared" si="7"/>
        <v>264.62624704852914</v>
      </c>
      <c r="E14" s="20"/>
      <c r="F14" s="28">
        <f t="shared" si="0"/>
        <v>-0.12375110699867053</v>
      </c>
      <c r="G14" s="20"/>
      <c r="H14" s="69">
        <f t="shared" ref="H14:I14" si="8">H42+H69</f>
        <v>285.68406094916622</v>
      </c>
      <c r="I14" s="69">
        <f t="shared" si="8"/>
        <v>434.46644296169831</v>
      </c>
      <c r="J14" s="20"/>
      <c r="K14" s="28">
        <f t="shared" si="1"/>
        <v>0.52079343005070888</v>
      </c>
      <c r="L14" s="20"/>
      <c r="M14" s="69">
        <f t="shared" ref="M14:N18" si="9">C14+H14</f>
        <v>587.68301257366511</v>
      </c>
      <c r="N14" s="69">
        <f t="shared" si="9"/>
        <v>699.09269001022744</v>
      </c>
      <c r="O14" s="20"/>
      <c r="P14" s="28">
        <f t="shared" si="2"/>
        <v>0.18957443903076454</v>
      </c>
    </row>
    <row r="15" spans="2:16" x14ac:dyDescent="0.25">
      <c r="B15" s="57" t="s">
        <v>4</v>
      </c>
      <c r="C15" s="69">
        <f t="shared" ref="C15:D15" si="10">C43+C70</f>
        <v>553.22009788113735</v>
      </c>
      <c r="D15" s="69">
        <f t="shared" si="10"/>
        <v>635.67571408063509</v>
      </c>
      <c r="E15" s="20"/>
      <c r="F15" s="28">
        <f t="shared" si="0"/>
        <v>0.14904667512136149</v>
      </c>
      <c r="G15" s="20"/>
      <c r="H15" s="69">
        <f t="shared" ref="H15:I15" si="11">H43+H70</f>
        <v>703.65058907217065</v>
      </c>
      <c r="I15" s="69">
        <f t="shared" si="11"/>
        <v>855.23576120052621</v>
      </c>
      <c r="J15" s="20"/>
      <c r="K15" s="28">
        <f t="shared" si="1"/>
        <v>0.21542676789091431</v>
      </c>
      <c r="L15" s="20"/>
      <c r="M15" s="69">
        <f t="shared" si="9"/>
        <v>1256.870686953308</v>
      </c>
      <c r="N15" s="69">
        <f t="shared" si="9"/>
        <v>1490.9114752811613</v>
      </c>
      <c r="O15" s="20"/>
      <c r="P15" s="28">
        <f t="shared" si="2"/>
        <v>0.18620912298875791</v>
      </c>
    </row>
    <row r="16" spans="2:16" x14ac:dyDescent="0.25">
      <c r="B16" s="57" t="s">
        <v>11</v>
      </c>
      <c r="C16" s="69">
        <f t="shared" ref="C16:D16" si="12">C44+C71</f>
        <v>234.94690988134786</v>
      </c>
      <c r="D16" s="69">
        <f t="shared" si="12"/>
        <v>243.5089454406309</v>
      </c>
      <c r="E16" s="20"/>
      <c r="F16" s="28">
        <f t="shared" si="0"/>
        <v>3.6442426774657255E-2</v>
      </c>
      <c r="G16" s="20"/>
      <c r="H16" s="69">
        <f t="shared" ref="H16:I16" si="13">H44+H71</f>
        <v>333.45082973042219</v>
      </c>
      <c r="I16" s="69">
        <f t="shared" si="13"/>
        <v>313.80346946565061</v>
      </c>
      <c r="J16" s="20"/>
      <c r="K16" s="28">
        <f t="shared" si="1"/>
        <v>-5.8921311668816201E-2</v>
      </c>
      <c r="L16" s="20"/>
      <c r="M16" s="69">
        <f t="shared" si="9"/>
        <v>568.39773961177002</v>
      </c>
      <c r="N16" s="69">
        <f t="shared" si="9"/>
        <v>557.31241490628145</v>
      </c>
      <c r="O16" s="20"/>
      <c r="P16" s="28">
        <f t="shared" si="2"/>
        <v>-1.9502760009320497E-2</v>
      </c>
    </row>
    <row r="17" spans="2:16" x14ac:dyDescent="0.25">
      <c r="B17" s="57" t="s">
        <v>6</v>
      </c>
      <c r="C17" s="69">
        <f t="shared" ref="C17:D17" si="14">C45+C72</f>
        <v>182.98711003654853</v>
      </c>
      <c r="D17" s="69">
        <f t="shared" si="14"/>
        <v>143.91787331619358</v>
      </c>
      <c r="E17" s="20"/>
      <c r="F17" s="28">
        <f t="shared" si="0"/>
        <v>-0.21350813569628779</v>
      </c>
      <c r="G17" s="20"/>
      <c r="H17" s="69">
        <f t="shared" ref="H17:I17" si="15">H45+H72</f>
        <v>110.60367433908253</v>
      </c>
      <c r="I17" s="69">
        <f t="shared" si="15"/>
        <v>134.9538938841452</v>
      </c>
      <c r="J17" s="20"/>
      <c r="K17" s="28">
        <f t="shared" si="1"/>
        <v>0.22015741963880098</v>
      </c>
      <c r="L17" s="20"/>
      <c r="M17" s="69">
        <f t="shared" si="9"/>
        <v>293.59078437563107</v>
      </c>
      <c r="N17" s="69">
        <f t="shared" si="9"/>
        <v>278.87176720033881</v>
      </c>
      <c r="O17" s="20"/>
      <c r="P17" s="28">
        <f t="shared" si="2"/>
        <v>-5.0134465925402494E-2</v>
      </c>
    </row>
    <row r="18" spans="2:16" x14ac:dyDescent="0.25">
      <c r="B18" s="56" t="s">
        <v>12</v>
      </c>
      <c r="C18" s="69">
        <f t="shared" ref="C18:D18" si="16">C46+C73</f>
        <v>53.939365446731138</v>
      </c>
      <c r="D18" s="69">
        <f t="shared" si="16"/>
        <v>46.35492498731184</v>
      </c>
      <c r="E18" s="20"/>
      <c r="F18" s="28">
        <f t="shared" si="0"/>
        <v>-0.14061048728705305</v>
      </c>
      <c r="G18" s="20"/>
      <c r="H18" s="69">
        <f t="shared" ref="H18:I18" si="17">H46+H73</f>
        <v>53.327007927711534</v>
      </c>
      <c r="I18" s="69">
        <f t="shared" si="17"/>
        <v>58.840517419895995</v>
      </c>
      <c r="J18" s="20"/>
      <c r="K18" s="28">
        <f t="shared" si="1"/>
        <v>0.10339056523963253</v>
      </c>
      <c r="L18" s="20"/>
      <c r="M18" s="69">
        <f t="shared" si="9"/>
        <v>107.26637337444268</v>
      </c>
      <c r="N18" s="69">
        <f t="shared" si="9"/>
        <v>105.19544240720784</v>
      </c>
      <c r="O18" s="20"/>
      <c r="P18" s="28">
        <f t="shared" si="2"/>
        <v>-1.9306432221826819E-2</v>
      </c>
    </row>
    <row r="19" spans="2:16" ht="13" x14ac:dyDescent="0.3">
      <c r="B19" s="27" t="s">
        <v>27</v>
      </c>
      <c r="C19" s="68">
        <f>SUM(C20:C22)</f>
        <v>1694.2570394305749</v>
      </c>
      <c r="D19" s="68">
        <f>SUM(D20:D22)</f>
        <v>1531.2851137707121</v>
      </c>
      <c r="E19" s="54"/>
      <c r="F19" s="19">
        <f t="shared" si="0"/>
        <v>-9.6190791519235042E-2</v>
      </c>
      <c r="G19" s="54"/>
      <c r="H19" s="68">
        <f>SUM(H20:H22)</f>
        <v>1837.5683547797753</v>
      </c>
      <c r="I19" s="68">
        <f>SUM(I20:I22)</f>
        <v>1706.5570977830653</v>
      </c>
      <c r="J19" s="54"/>
      <c r="K19" s="19">
        <f t="shared" si="1"/>
        <v>-7.1295991061192998E-2</v>
      </c>
      <c r="L19" s="54"/>
      <c r="M19" s="68">
        <f>SUM(M20:M22)</f>
        <v>3531.8253942103506</v>
      </c>
      <c r="N19" s="68">
        <f>SUM(N20:N22)</f>
        <v>3237.8422115537769</v>
      </c>
      <c r="O19" s="54"/>
      <c r="P19" s="19">
        <f t="shared" si="2"/>
        <v>-8.3238311593346159E-2</v>
      </c>
    </row>
    <row r="20" spans="2:16" x14ac:dyDescent="0.25">
      <c r="B20" s="56" t="s">
        <v>24</v>
      </c>
      <c r="C20" s="69">
        <f t="shared" ref="C20:D20" si="18">C48+C75</f>
        <v>332.23936991905708</v>
      </c>
      <c r="D20" s="69">
        <f t="shared" si="18"/>
        <v>255.50147713611867</v>
      </c>
      <c r="E20" s="20"/>
      <c r="F20" s="28">
        <f t="shared" si="0"/>
        <v>-0.23097170212438678</v>
      </c>
      <c r="G20" s="20"/>
      <c r="H20" s="69">
        <f t="shared" ref="H20:I20" si="19">H48+H75</f>
        <v>333.05639105447119</v>
      </c>
      <c r="I20" s="69">
        <f t="shared" si="19"/>
        <v>315.30028505640303</v>
      </c>
      <c r="J20" s="20"/>
      <c r="K20" s="28">
        <f t="shared" si="1"/>
        <v>-5.3312611542602584E-2</v>
      </c>
      <c r="L20" s="20"/>
      <c r="M20" s="69">
        <f t="shared" ref="M20:N25" si="20">C20+H20</f>
        <v>665.29576097352833</v>
      </c>
      <c r="N20" s="69">
        <f t="shared" si="20"/>
        <v>570.80176219252166</v>
      </c>
      <c r="O20" s="20"/>
      <c r="P20" s="28">
        <f t="shared" si="2"/>
        <v>-0.14203306908604596</v>
      </c>
    </row>
    <row r="21" spans="2:16" x14ac:dyDescent="0.25">
      <c r="B21" s="56" t="s">
        <v>23</v>
      </c>
      <c r="C21" s="69">
        <f t="shared" ref="C21:D21" si="21">C49+C76</f>
        <v>403.04884885782451</v>
      </c>
      <c r="D21" s="69">
        <f t="shared" si="21"/>
        <v>285.19430196579884</v>
      </c>
      <c r="E21" s="20"/>
      <c r="F21" s="28">
        <f t="shared" si="0"/>
        <v>-0.29240760078091388</v>
      </c>
      <c r="G21" s="20"/>
      <c r="H21" s="69">
        <f t="shared" ref="H21:I21" si="22">H49+H76</f>
        <v>495.832236877372</v>
      </c>
      <c r="I21" s="69">
        <f t="shared" si="22"/>
        <v>361.44561622396384</v>
      </c>
      <c r="J21" s="20"/>
      <c r="K21" s="28">
        <f t="shared" si="1"/>
        <v>-0.27103243931806786</v>
      </c>
      <c r="L21" s="20"/>
      <c r="M21" s="69">
        <f t="shared" si="20"/>
        <v>898.88108573519651</v>
      </c>
      <c r="N21" s="69">
        <f t="shared" si="20"/>
        <v>646.63991818976274</v>
      </c>
      <c r="O21" s="20"/>
      <c r="P21" s="28">
        <f t="shared" si="2"/>
        <v>-0.28061683747536559</v>
      </c>
    </row>
    <row r="22" spans="2:16" x14ac:dyDescent="0.25">
      <c r="B22" s="56" t="s">
        <v>13</v>
      </c>
      <c r="C22" s="69">
        <f t="shared" ref="C22:D22" si="23">C50+C77</f>
        <v>958.96882065369334</v>
      </c>
      <c r="D22" s="69">
        <f t="shared" si="23"/>
        <v>990.58933466879444</v>
      </c>
      <c r="E22" s="20"/>
      <c r="F22" s="28">
        <f t="shared" si="0"/>
        <v>3.2973453707855205E-2</v>
      </c>
      <c r="G22" s="20"/>
      <c r="H22" s="69">
        <f t="shared" ref="H22:I22" si="24">H50+H77</f>
        <v>1008.6797268479322</v>
      </c>
      <c r="I22" s="69">
        <f t="shared" si="24"/>
        <v>1029.8111965026983</v>
      </c>
      <c r="J22" s="20"/>
      <c r="K22" s="28">
        <f t="shared" si="1"/>
        <v>2.0949632566524157E-2</v>
      </c>
      <c r="L22" s="20"/>
      <c r="M22" s="69">
        <f t="shared" si="20"/>
        <v>1967.6485475016257</v>
      </c>
      <c r="N22" s="69">
        <f t="shared" si="20"/>
        <v>2020.4005311714927</v>
      </c>
      <c r="O22" s="20"/>
      <c r="P22" s="28">
        <f t="shared" si="2"/>
        <v>2.6809657515742602E-2</v>
      </c>
    </row>
    <row r="23" spans="2:16" ht="13" x14ac:dyDescent="0.3">
      <c r="B23" s="27" t="s">
        <v>7</v>
      </c>
      <c r="C23" s="68">
        <f t="shared" ref="C23:D23" si="25">C51+C78</f>
        <v>123.6750650514804</v>
      </c>
      <c r="D23" s="68">
        <f t="shared" si="25"/>
        <v>87.026330840353339</v>
      </c>
      <c r="E23" s="54"/>
      <c r="F23" s="19">
        <f t="shared" si="0"/>
        <v>-0.29633082623301499</v>
      </c>
      <c r="G23" s="54"/>
      <c r="H23" s="68">
        <f t="shared" ref="H23:I23" si="26">H51+H78</f>
        <v>84.116886788953167</v>
      </c>
      <c r="I23" s="68">
        <f t="shared" si="26"/>
        <v>113.21815574664252</v>
      </c>
      <c r="J23" s="54"/>
      <c r="K23" s="19">
        <f t="shared" si="1"/>
        <v>0.34596226832197918</v>
      </c>
      <c r="L23" s="54"/>
      <c r="M23" s="68">
        <f t="shared" si="20"/>
        <v>207.79195184043357</v>
      </c>
      <c r="N23" s="68">
        <f t="shared" si="20"/>
        <v>200.24448658699586</v>
      </c>
      <c r="O23" s="54"/>
      <c r="P23" s="19">
        <f t="shared" si="2"/>
        <v>-3.6322221272715671E-2</v>
      </c>
    </row>
    <row r="24" spans="2:16" ht="13" x14ac:dyDescent="0.3">
      <c r="B24" s="27" t="s">
        <v>15</v>
      </c>
      <c r="C24" s="68">
        <f t="shared" ref="C24:D24" si="27">C52+C79</f>
        <v>122.19028411047721</v>
      </c>
      <c r="D24" s="68">
        <f t="shared" si="27"/>
        <v>85.139339605887727</v>
      </c>
      <c r="E24" s="54"/>
      <c r="F24" s="19">
        <f t="shared" si="0"/>
        <v>-0.30322332724171597</v>
      </c>
      <c r="G24" s="54"/>
      <c r="H24" s="68">
        <f t="shared" ref="H24:I24" si="28">H52+H79</f>
        <v>101.11213436830312</v>
      </c>
      <c r="I24" s="68">
        <f t="shared" si="28"/>
        <v>79.927124905870755</v>
      </c>
      <c r="J24" s="54"/>
      <c r="K24" s="19">
        <f t="shared" si="1"/>
        <v>-0.20951995123815215</v>
      </c>
      <c r="L24" s="54"/>
      <c r="M24" s="68">
        <f t="shared" si="20"/>
        <v>223.30241847878034</v>
      </c>
      <c r="N24" s="68">
        <f t="shared" si="20"/>
        <v>165.06646451175848</v>
      </c>
      <c r="O24" s="54"/>
      <c r="P24" s="19">
        <f t="shared" si="2"/>
        <v>-0.26079410318861285</v>
      </c>
    </row>
    <row r="25" spans="2:16" ht="13" x14ac:dyDescent="0.3">
      <c r="B25" s="27" t="s">
        <v>12</v>
      </c>
      <c r="C25" s="68">
        <f t="shared" ref="C25:D25" si="29">C53+C80</f>
        <v>19.674234860188122</v>
      </c>
      <c r="D25" s="68">
        <f t="shared" si="29"/>
        <v>22.871172878286931</v>
      </c>
      <c r="E25" s="54"/>
      <c r="F25" s="19">
        <f t="shared" si="0"/>
        <v>0.16249363905724157</v>
      </c>
      <c r="G25" s="54"/>
      <c r="H25" s="68">
        <f t="shared" ref="H25:I25" si="30">H53+H80</f>
        <v>42.374129706165256</v>
      </c>
      <c r="I25" s="68">
        <f t="shared" si="30"/>
        <v>44.439882544768047</v>
      </c>
      <c r="J25" s="54"/>
      <c r="K25" s="19">
        <f t="shared" si="1"/>
        <v>4.8750330754338433E-2</v>
      </c>
      <c r="L25" s="54"/>
      <c r="M25" s="68">
        <f t="shared" si="20"/>
        <v>62.048364566353378</v>
      </c>
      <c r="N25" s="68">
        <f t="shared" si="20"/>
        <v>67.311055423054981</v>
      </c>
      <c r="O25" s="54"/>
      <c r="P25" s="19">
        <f t="shared" si="2"/>
        <v>8.4815947905827249E-2</v>
      </c>
    </row>
    <row r="26" spans="2:16" ht="13" thickBot="1" x14ac:dyDescent="0.3">
      <c r="F26" s="22"/>
      <c r="K26" s="22"/>
      <c r="P26" s="22"/>
    </row>
    <row r="27" spans="2:16" ht="16" thickBot="1" x14ac:dyDescent="0.3">
      <c r="B27" s="31" t="s">
        <v>18</v>
      </c>
      <c r="C27" s="61">
        <f>SUM(C10,C20:C25)</f>
        <v>7818.4126091950675</v>
      </c>
      <c r="D27" s="62">
        <f>SUM(D10,D20:D25)</f>
        <v>7675.8255945015808</v>
      </c>
      <c r="F27" s="32">
        <f>IF(C27,D27/C27-1,"")</f>
        <v>-1.8237335610273742E-2</v>
      </c>
      <c r="H27" s="61">
        <f>SUM(H10,H20:H25)</f>
        <v>8342.5022049174022</v>
      </c>
      <c r="I27" s="62">
        <f>SUM(I10,I20:I25)</f>
        <v>8692.1881725974745</v>
      </c>
      <c r="K27" s="32">
        <f>IF(H27,I27/H27-1,"")</f>
        <v>4.1916197214062922E-2</v>
      </c>
      <c r="M27" s="61">
        <f>SUM(M10,M20:M25)</f>
        <v>16160.91481411247</v>
      </c>
      <c r="N27" s="62">
        <f>SUM(N10,N20:N25)</f>
        <v>16368.013767099053</v>
      </c>
      <c r="P27" s="32">
        <f>IF(M27,N27/M27-1,"")</f>
        <v>1.2814803825692778E-2</v>
      </c>
    </row>
    <row r="34" spans="1:16" ht="18" x14ac:dyDescent="0.25">
      <c r="B34" s="21" t="s">
        <v>20</v>
      </c>
    </row>
    <row r="35" spans="1:16" ht="45" customHeight="1" x14ac:dyDescent="0.25">
      <c r="A35" s="23"/>
      <c r="C35" s="74" t="s">
        <v>46</v>
      </c>
      <c r="D35" s="74"/>
      <c r="E35" s="74"/>
      <c r="F35" s="74"/>
      <c r="H35" s="74" t="s">
        <v>47</v>
      </c>
      <c r="I35" s="74"/>
      <c r="J35" s="74"/>
      <c r="K35" s="74"/>
      <c r="M35" s="74" t="s">
        <v>48</v>
      </c>
      <c r="N35" s="74"/>
      <c r="O35" s="74"/>
      <c r="P35" s="74"/>
    </row>
    <row r="37" spans="1:16" ht="21" x14ac:dyDescent="0.25">
      <c r="A37" s="24"/>
      <c r="C37" s="25" t="s">
        <v>37</v>
      </c>
      <c r="D37" s="25" t="s">
        <v>38</v>
      </c>
      <c r="F37" s="25" t="s">
        <v>39</v>
      </c>
      <c r="H37" s="25" t="s">
        <v>40</v>
      </c>
      <c r="I37" s="25" t="s">
        <v>41</v>
      </c>
      <c r="K37" s="25" t="s">
        <v>42</v>
      </c>
      <c r="M37" s="25" t="s">
        <v>43</v>
      </c>
      <c r="N37" s="25" t="s">
        <v>44</v>
      </c>
      <c r="P37" s="25" t="s">
        <v>45</v>
      </c>
    </row>
    <row r="38" spans="1:16" s="54" customFormat="1" ht="13" x14ac:dyDescent="0.3">
      <c r="A38" s="41"/>
      <c r="B38" s="27" t="s">
        <v>14</v>
      </c>
      <c r="C38" s="68">
        <v>5471.4427737965534</v>
      </c>
      <c r="D38" s="68">
        <v>5512.1973378740568</v>
      </c>
      <c r="F38" s="55">
        <f t="shared" ref="F38:F53" si="31">IF(C38,D38/C38-1,"")</f>
        <v>7.4485955098868573E-3</v>
      </c>
      <c r="H38" s="68">
        <v>5904.7081758948825</v>
      </c>
      <c r="I38" s="68">
        <v>6148.3991421925193</v>
      </c>
      <c r="K38" s="55">
        <f t="shared" ref="K38:K53" si="32">IF(H38,I38/H38-1,"")</f>
        <v>4.1270619823765342E-2</v>
      </c>
      <c r="M38" s="68">
        <f>SUM(M39:M40,M42:M46)</f>
        <v>11376.150949691431</v>
      </c>
      <c r="N38" s="68">
        <f>SUM(N39:N40,N42:N46)</f>
        <v>11660.596480066577</v>
      </c>
      <c r="P38" s="55">
        <f t="shared" ref="P38:P53" si="33">IF(M38,N38/M38-1,"")</f>
        <v>2.5003670541384748E-2</v>
      </c>
    </row>
    <row r="39" spans="1:16" s="20" customFormat="1" ht="10" x14ac:dyDescent="0.2">
      <c r="A39" s="26"/>
      <c r="B39" s="56" t="s">
        <v>0</v>
      </c>
      <c r="C39" s="69">
        <v>3699.9675773895447</v>
      </c>
      <c r="D39" s="69">
        <v>3719.131046336694</v>
      </c>
      <c r="F39" s="28">
        <f t="shared" si="31"/>
        <v>5.1793613177200104E-3</v>
      </c>
      <c r="H39" s="69">
        <v>3919.053114108478</v>
      </c>
      <c r="I39" s="69">
        <v>3644.9634216726481</v>
      </c>
      <c r="K39" s="28">
        <f t="shared" si="32"/>
        <v>-6.9937733543113945E-2</v>
      </c>
      <c r="M39" s="69">
        <f>C39+H39</f>
        <v>7619.0206914980226</v>
      </c>
      <c r="N39" s="69">
        <f>D39+I39</f>
        <v>7364.0944680093417</v>
      </c>
      <c r="P39" s="28">
        <f t="shared" si="33"/>
        <v>-3.345918508570922E-2</v>
      </c>
    </row>
    <row r="40" spans="1:16" s="20" customFormat="1" ht="10" x14ac:dyDescent="0.2">
      <c r="A40" s="26"/>
      <c r="B40" s="56" t="s">
        <v>8</v>
      </c>
      <c r="C40" s="69">
        <v>558.70291720802538</v>
      </c>
      <c r="D40" s="69">
        <v>564.98391654750708</v>
      </c>
      <c r="F40" s="28">
        <f t="shared" si="31"/>
        <v>1.1242109439609571E-2</v>
      </c>
      <c r="H40" s="69">
        <v>618.63522053554914</v>
      </c>
      <c r="I40" s="69">
        <v>908.04783879030822</v>
      </c>
      <c r="K40" s="28">
        <f t="shared" si="32"/>
        <v>0.4678243472853294</v>
      </c>
      <c r="M40" s="69">
        <f>C40+H40</f>
        <v>1177.3381377435744</v>
      </c>
      <c r="N40" s="69">
        <f>D40+I40</f>
        <v>1473.0317553378154</v>
      </c>
      <c r="P40" s="28">
        <f t="shared" si="33"/>
        <v>0.25115436943285663</v>
      </c>
    </row>
    <row r="41" spans="1:16" x14ac:dyDescent="0.25">
      <c r="A41" s="58"/>
      <c r="B41" s="29" t="s">
        <v>9</v>
      </c>
      <c r="C41" s="70">
        <v>1160.126121826966</v>
      </c>
      <c r="D41" s="70">
        <v>1184.1962212027638</v>
      </c>
      <c r="F41" s="59">
        <f t="shared" si="31"/>
        <v>2.074782984620005E-2</v>
      </c>
      <c r="H41" s="70">
        <v>1314.7007930023401</v>
      </c>
      <c r="I41" s="70">
        <v>1540.6857861142601</v>
      </c>
      <c r="K41" s="59">
        <f t="shared" si="32"/>
        <v>0.17189081676587814</v>
      </c>
      <c r="M41" s="70">
        <f>M42+M43+M44+M45</f>
        <v>2474.8269148293061</v>
      </c>
      <c r="N41" s="70">
        <f>N42+N43+N44+N45</f>
        <v>2724.8820073170241</v>
      </c>
      <c r="P41" s="59">
        <f t="shared" si="33"/>
        <v>0.10103942663196896</v>
      </c>
    </row>
    <row r="42" spans="1:16" s="20" customFormat="1" ht="10" x14ac:dyDescent="0.2">
      <c r="A42" s="26"/>
      <c r="B42" s="57" t="s">
        <v>10</v>
      </c>
      <c r="C42" s="69">
        <v>285.7860993553798</v>
      </c>
      <c r="D42" s="69">
        <v>253.52602180464456</v>
      </c>
      <c r="F42" s="28">
        <f t="shared" si="31"/>
        <v>-0.11288189881698651</v>
      </c>
      <c r="H42" s="69">
        <v>274.60780960460374</v>
      </c>
      <c r="I42" s="69">
        <v>410.16789448909884</v>
      </c>
      <c r="K42" s="28">
        <f t="shared" si="32"/>
        <v>0.49364978031645346</v>
      </c>
      <c r="M42" s="69">
        <f t="shared" ref="M42:M46" si="34">C42+H42</f>
        <v>560.39390895998349</v>
      </c>
      <c r="N42" s="69">
        <f t="shared" ref="N42:N46" si="35">D42+I42</f>
        <v>663.69391629374343</v>
      </c>
      <c r="P42" s="28">
        <f t="shared" si="33"/>
        <v>0.18433463619451351</v>
      </c>
    </row>
    <row r="43" spans="1:16" s="20" customFormat="1" ht="10" x14ac:dyDescent="0.2">
      <c r="A43" s="26"/>
      <c r="B43" s="57" t="s">
        <v>4</v>
      </c>
      <c r="C43" s="69">
        <v>492.46486801092192</v>
      </c>
      <c r="D43" s="69">
        <v>584.55044630650627</v>
      </c>
      <c r="F43" s="28">
        <f t="shared" si="31"/>
        <v>0.18698913217407842</v>
      </c>
      <c r="H43" s="69">
        <v>631.57608705846246</v>
      </c>
      <c r="I43" s="69">
        <v>729.80459114756502</v>
      </c>
      <c r="K43" s="28">
        <f t="shared" si="32"/>
        <v>0.15552916917199555</v>
      </c>
      <c r="M43" s="69">
        <f t="shared" si="34"/>
        <v>1124.0409550693844</v>
      </c>
      <c r="N43" s="69">
        <f t="shared" si="35"/>
        <v>1314.3550374540714</v>
      </c>
      <c r="P43" s="28">
        <f t="shared" si="33"/>
        <v>0.16931240941566883</v>
      </c>
    </row>
    <row r="44" spans="1:16" s="20" customFormat="1" ht="10" x14ac:dyDescent="0.2">
      <c r="A44" s="26"/>
      <c r="B44" s="57" t="s">
        <v>11</v>
      </c>
      <c r="C44" s="69">
        <v>213.87705888290844</v>
      </c>
      <c r="D44" s="69">
        <v>210.82860425255518</v>
      </c>
      <c r="F44" s="28">
        <f t="shared" si="31"/>
        <v>-1.4253303492555491E-2</v>
      </c>
      <c r="H44" s="69">
        <v>300.48977790676395</v>
      </c>
      <c r="I44" s="69">
        <v>275.37173318062446</v>
      </c>
      <c r="K44" s="28">
        <f t="shared" si="32"/>
        <v>-8.3590346736963306E-2</v>
      </c>
      <c r="M44" s="69">
        <f t="shared" si="34"/>
        <v>514.36683678967233</v>
      </c>
      <c r="N44" s="69">
        <f t="shared" si="35"/>
        <v>486.20033743317964</v>
      </c>
      <c r="P44" s="28">
        <f t="shared" si="33"/>
        <v>-5.475955551934264E-2</v>
      </c>
    </row>
    <row r="45" spans="1:16" s="20" customFormat="1" ht="10" x14ac:dyDescent="0.2">
      <c r="A45" s="26"/>
      <c r="B45" s="57" t="s">
        <v>6</v>
      </c>
      <c r="C45" s="69">
        <v>167.99809557775609</v>
      </c>
      <c r="D45" s="69">
        <v>135.29114883905777</v>
      </c>
      <c r="F45" s="28">
        <f t="shared" si="31"/>
        <v>-0.19468641371330464</v>
      </c>
      <c r="H45" s="69">
        <v>108.02711843250991</v>
      </c>
      <c r="I45" s="69">
        <v>125.34156729697169</v>
      </c>
      <c r="K45" s="28">
        <f t="shared" si="32"/>
        <v>0.16027872552463762</v>
      </c>
      <c r="M45" s="69">
        <f t="shared" si="34"/>
        <v>276.02521401026598</v>
      </c>
      <c r="N45" s="69">
        <f t="shared" si="35"/>
        <v>260.63271613602944</v>
      </c>
      <c r="P45" s="28">
        <f t="shared" si="33"/>
        <v>-5.5764825432447873E-2</v>
      </c>
    </row>
    <row r="46" spans="1:16" s="20" customFormat="1" ht="10" x14ac:dyDescent="0.2">
      <c r="A46" s="26"/>
      <c r="B46" s="56" t="s">
        <v>12</v>
      </c>
      <c r="C46" s="69">
        <v>52.646157372016809</v>
      </c>
      <c r="D46" s="69">
        <v>43.886153787092148</v>
      </c>
      <c r="F46" s="28">
        <f t="shared" si="31"/>
        <v>-0.1663939786340588</v>
      </c>
      <c r="H46" s="69">
        <v>52.319048248513965</v>
      </c>
      <c r="I46" s="69">
        <v>54.702095615303016</v>
      </c>
      <c r="K46" s="28">
        <f t="shared" si="32"/>
        <v>4.5548369983139603E-2</v>
      </c>
      <c r="M46" s="69">
        <f t="shared" si="34"/>
        <v>104.96520562053078</v>
      </c>
      <c r="N46" s="69">
        <f t="shared" si="35"/>
        <v>98.588249402395164</v>
      </c>
      <c r="P46" s="28">
        <f t="shared" si="33"/>
        <v>-6.0753048407198196E-2</v>
      </c>
    </row>
    <row r="47" spans="1:16" s="54" customFormat="1" ht="13" x14ac:dyDescent="0.3">
      <c r="A47" s="60"/>
      <c r="B47" s="27" t="s">
        <v>27</v>
      </c>
      <c r="C47" s="68">
        <v>1158.634631274715</v>
      </c>
      <c r="D47" s="68">
        <v>1080.1254578796472</v>
      </c>
      <c r="F47" s="19">
        <f t="shared" si="31"/>
        <v>-6.7760078350750708E-2</v>
      </c>
      <c r="H47" s="68">
        <v>1175.6377600831049</v>
      </c>
      <c r="I47" s="68">
        <v>1125.1973076485854</v>
      </c>
      <c r="K47" s="19">
        <f t="shared" si="32"/>
        <v>-4.2904757015421069E-2</v>
      </c>
      <c r="M47" s="68">
        <f>SUM(M48:M50)</f>
        <v>2334.2723913578202</v>
      </c>
      <c r="N47" s="68">
        <f>SUM(N48:N50)</f>
        <v>2205.3227655282326</v>
      </c>
      <c r="P47" s="19">
        <f t="shared" si="33"/>
        <v>-5.5241893065692715E-2</v>
      </c>
    </row>
    <row r="48" spans="1:16" s="20" customFormat="1" ht="10" x14ac:dyDescent="0.2">
      <c r="A48" s="26"/>
      <c r="B48" s="56" t="s">
        <v>24</v>
      </c>
      <c r="C48" s="69">
        <v>289.26039991720972</v>
      </c>
      <c r="D48" s="69">
        <v>228.5966452924246</v>
      </c>
      <c r="F48" s="28">
        <f t="shared" si="31"/>
        <v>-0.20972021971257704</v>
      </c>
      <c r="H48" s="69">
        <v>285.0537206333708</v>
      </c>
      <c r="I48" s="69">
        <v>278.7268404986163</v>
      </c>
      <c r="K48" s="28">
        <f t="shared" si="32"/>
        <v>-2.2195395733465961E-2</v>
      </c>
      <c r="M48" s="69">
        <f t="shared" ref="M48:M53" si="36">C48+H48</f>
        <v>574.31412055058058</v>
      </c>
      <c r="N48" s="69">
        <f t="shared" ref="N48:N53" si="37">D48+I48</f>
        <v>507.32348579104087</v>
      </c>
      <c r="P48" s="28">
        <f t="shared" si="33"/>
        <v>-0.11664458936743094</v>
      </c>
    </row>
    <row r="49" spans="1:16" s="20" customFormat="1" ht="10" x14ac:dyDescent="0.2">
      <c r="A49" s="26"/>
      <c r="B49" s="56" t="s">
        <v>23</v>
      </c>
      <c r="C49" s="69">
        <v>84.024728582250475</v>
      </c>
      <c r="D49" s="69">
        <v>84.305657397909982</v>
      </c>
      <c r="F49" s="28">
        <f t="shared" si="31"/>
        <v>3.3434064042767719E-3</v>
      </c>
      <c r="H49" s="69">
        <v>101.64943808433271</v>
      </c>
      <c r="I49" s="69">
        <v>80.728330873633269</v>
      </c>
      <c r="K49" s="28">
        <f t="shared" si="32"/>
        <v>-0.20581626032543732</v>
      </c>
      <c r="M49" s="69">
        <f t="shared" si="36"/>
        <v>185.67416666658318</v>
      </c>
      <c r="N49" s="69">
        <f t="shared" si="37"/>
        <v>165.03398827154325</v>
      </c>
      <c r="P49" s="28">
        <f t="shared" si="33"/>
        <v>-0.11116343627976899</v>
      </c>
    </row>
    <row r="50" spans="1:16" s="20" customFormat="1" ht="10" x14ac:dyDescent="0.2">
      <c r="A50" s="26"/>
      <c r="B50" s="56" t="s">
        <v>13</v>
      </c>
      <c r="C50" s="69">
        <v>785.34950277525479</v>
      </c>
      <c r="D50" s="69">
        <v>767.22315518931259</v>
      </c>
      <c r="F50" s="28">
        <f t="shared" si="31"/>
        <v>-2.3080612544972179E-2</v>
      </c>
      <c r="H50" s="69">
        <v>788.93460136540148</v>
      </c>
      <c r="I50" s="69">
        <v>765.74213627633583</v>
      </c>
      <c r="K50" s="28">
        <f t="shared" si="32"/>
        <v>-2.9397195976607837E-2</v>
      </c>
      <c r="M50" s="69">
        <f t="shared" si="36"/>
        <v>1574.2841041406564</v>
      </c>
      <c r="N50" s="69">
        <f t="shared" si="37"/>
        <v>1532.9652914656485</v>
      </c>
      <c r="P50" s="28">
        <f t="shared" si="33"/>
        <v>-2.6246096601199143E-2</v>
      </c>
    </row>
    <row r="51" spans="1:16" s="54" customFormat="1" ht="13" x14ac:dyDescent="0.3">
      <c r="A51" s="60"/>
      <c r="B51" s="27" t="s">
        <v>7</v>
      </c>
      <c r="C51" s="68">
        <v>94.436281404759058</v>
      </c>
      <c r="D51" s="68">
        <v>53.543041151936393</v>
      </c>
      <c r="F51" s="19">
        <f t="shared" si="31"/>
        <v>-0.43302467700472025</v>
      </c>
      <c r="H51" s="68">
        <v>65.747600005575379</v>
      </c>
      <c r="I51" s="68">
        <v>61.078889205142083</v>
      </c>
      <c r="K51" s="19">
        <f t="shared" si="32"/>
        <v>-7.100960035099968E-2</v>
      </c>
      <c r="M51" s="68">
        <f t="shared" si="36"/>
        <v>160.18388141033444</v>
      </c>
      <c r="N51" s="68">
        <f t="shared" si="37"/>
        <v>114.62193035707847</v>
      </c>
      <c r="P51" s="19">
        <f t="shared" si="33"/>
        <v>-0.28443530430219988</v>
      </c>
    </row>
    <row r="52" spans="1:16" s="54" customFormat="1" ht="13" x14ac:dyDescent="0.3">
      <c r="A52" s="60"/>
      <c r="B52" s="27" t="s">
        <v>15</v>
      </c>
      <c r="C52" s="68">
        <v>105.20909357430003</v>
      </c>
      <c r="D52" s="68">
        <v>73.586383307940395</v>
      </c>
      <c r="F52" s="19">
        <f t="shared" si="31"/>
        <v>-0.30057012366547253</v>
      </c>
      <c r="H52" s="68">
        <v>98.814866647417844</v>
      </c>
      <c r="I52" s="68">
        <v>45.625388007548082</v>
      </c>
      <c r="K52" s="19">
        <f t="shared" si="32"/>
        <v>-0.53827405171385379</v>
      </c>
      <c r="M52" s="68">
        <f t="shared" si="36"/>
        <v>204.02396022171786</v>
      </c>
      <c r="N52" s="68">
        <f t="shared" si="37"/>
        <v>119.21177131548848</v>
      </c>
      <c r="P52" s="19">
        <f t="shared" si="33"/>
        <v>-0.41569719955470863</v>
      </c>
    </row>
    <row r="53" spans="1:16" s="54" customFormat="1" ht="13" x14ac:dyDescent="0.3">
      <c r="A53" s="60"/>
      <c r="B53" s="27" t="s">
        <v>12</v>
      </c>
      <c r="C53" s="68">
        <v>15.197546246654849</v>
      </c>
      <c r="D53" s="68">
        <v>17.050633245682413</v>
      </c>
      <c r="F53" s="19">
        <f t="shared" si="31"/>
        <v>0.12193330218919063</v>
      </c>
      <c r="H53" s="68">
        <v>38.748802058576644</v>
      </c>
      <c r="I53" s="68">
        <v>32.021289642746922</v>
      </c>
      <c r="K53" s="19">
        <f t="shared" si="32"/>
        <v>-0.17361859098662524</v>
      </c>
      <c r="M53" s="68">
        <f t="shared" si="36"/>
        <v>53.946348305231496</v>
      </c>
      <c r="N53" s="68">
        <f t="shared" si="37"/>
        <v>49.071922888429334</v>
      </c>
      <c r="P53" s="19">
        <f t="shared" si="33"/>
        <v>-9.0356911448804422E-2</v>
      </c>
    </row>
    <row r="54" spans="1:16" ht="11.25" customHeight="1" thickBot="1" x14ac:dyDescent="0.3">
      <c r="A54" s="22"/>
      <c r="F54" s="22"/>
      <c r="K54" s="22"/>
      <c r="P54" s="22"/>
    </row>
    <row r="55" spans="1:16" ht="16" thickBot="1" x14ac:dyDescent="0.3">
      <c r="A55" s="30"/>
      <c r="B55" s="31" t="s">
        <v>16</v>
      </c>
      <c r="C55" s="61">
        <v>6844.9203262969831</v>
      </c>
      <c r="D55" s="62">
        <v>6736.5028534592639</v>
      </c>
      <c r="F55" s="32">
        <f>IF(C55,D55/C55-1,"")</f>
        <v>-1.5839113922363479E-2</v>
      </c>
      <c r="H55" s="61">
        <v>7283.6572046895581</v>
      </c>
      <c r="I55" s="62">
        <v>7412.3220166965421</v>
      </c>
      <c r="K55" s="32">
        <f>IF(H55,I55/H55-1,"")</f>
        <v>1.7664863734133895E-2</v>
      </c>
      <c r="M55" s="61">
        <f>SUM(M38,M48:M53)</f>
        <v>14128.577530986535</v>
      </c>
      <c r="N55" s="62">
        <f>SUM(N38,N48:N53)</f>
        <v>14148.824870155808</v>
      </c>
      <c r="P55" s="32">
        <f>IF(M55,N55/M55-1,"")</f>
        <v>1.4330769764236972E-3</v>
      </c>
    </row>
    <row r="56" spans="1:16" ht="6" customHeight="1" x14ac:dyDescent="0.25">
      <c r="A56" s="33"/>
      <c r="B56" s="34"/>
      <c r="C56" s="35"/>
      <c r="D56" s="35"/>
      <c r="E56" s="36"/>
      <c r="F56" s="33"/>
      <c r="G56" s="36"/>
      <c r="H56" s="35"/>
      <c r="I56" s="35"/>
      <c r="J56" s="36"/>
      <c r="K56" s="33"/>
      <c r="L56" s="36"/>
      <c r="M56" s="35"/>
      <c r="N56" s="35"/>
      <c r="O56" s="36"/>
      <c r="P56" s="33"/>
    </row>
    <row r="57" spans="1:16" ht="16.5" customHeight="1" x14ac:dyDescent="0.25">
      <c r="A57" s="22"/>
      <c r="B57" s="37"/>
      <c r="C57" s="38"/>
      <c r="D57" s="38"/>
      <c r="E57" s="39"/>
      <c r="F57" s="30"/>
      <c r="G57" s="39"/>
      <c r="H57" s="38"/>
      <c r="I57" s="38"/>
      <c r="J57" s="39"/>
      <c r="K57" s="30"/>
      <c r="L57" s="39"/>
      <c r="M57" s="38"/>
      <c r="N57" s="38"/>
      <c r="O57" s="39"/>
      <c r="P57" s="30"/>
    </row>
    <row r="58" spans="1:16" ht="6" customHeight="1" x14ac:dyDescent="0.25">
      <c r="A58" s="33"/>
      <c r="B58" s="40"/>
      <c r="C58" s="38"/>
      <c r="D58" s="38"/>
      <c r="E58" s="39"/>
      <c r="F58" s="41"/>
      <c r="G58" s="39"/>
      <c r="H58" s="38"/>
      <c r="I58" s="38"/>
      <c r="J58" s="39"/>
      <c r="K58" s="41"/>
      <c r="L58" s="39"/>
      <c r="M58" s="38"/>
      <c r="N58" s="38"/>
      <c r="O58" s="39"/>
      <c r="P58" s="41"/>
    </row>
    <row r="59" spans="1:16" ht="16.5" customHeight="1" collapsed="1" x14ac:dyDescent="0.25">
      <c r="A59" s="22"/>
      <c r="B59" s="40"/>
      <c r="C59" s="38"/>
      <c r="D59" s="38"/>
      <c r="E59" s="39"/>
      <c r="F59" s="30"/>
      <c r="G59" s="39"/>
      <c r="H59" s="38"/>
      <c r="I59" s="38"/>
      <c r="J59" s="39"/>
      <c r="K59" s="30"/>
      <c r="L59" s="39"/>
      <c r="M59" s="38"/>
      <c r="N59" s="38"/>
      <c r="O59" s="39"/>
      <c r="P59" s="30"/>
    </row>
    <row r="60" spans="1:16" ht="18" customHeight="1" x14ac:dyDescent="0.25">
      <c r="A60" s="22"/>
      <c r="B60" s="42"/>
      <c r="C60" s="43"/>
      <c r="D60" s="44"/>
      <c r="F60" s="45"/>
      <c r="H60" s="43"/>
      <c r="I60" s="44"/>
      <c r="K60" s="45"/>
      <c r="M60" s="43"/>
      <c r="N60" s="44"/>
      <c r="P60" s="45"/>
    </row>
    <row r="62" spans="1:16" ht="18" x14ac:dyDescent="0.25">
      <c r="B62" s="21" t="s">
        <v>21</v>
      </c>
    </row>
    <row r="63" spans="1:16" ht="45" customHeight="1" x14ac:dyDescent="0.25">
      <c r="A63" s="23"/>
      <c r="C63" s="75" t="str">
        <f>C$35</f>
        <v>I 2026 vs I 2025</v>
      </c>
      <c r="D63" s="75"/>
      <c r="E63" s="75"/>
      <c r="F63" s="75"/>
      <c r="H63" s="75" t="str">
        <f>H$35</f>
        <v>II 2026 vs II 2025</v>
      </c>
      <c r="I63" s="75"/>
      <c r="J63" s="75"/>
      <c r="K63" s="75"/>
      <c r="M63" s="75" t="str">
        <f>M$35</f>
        <v>I-II 2026 vs I-II 2025</v>
      </c>
      <c r="N63" s="75"/>
      <c r="O63" s="75"/>
      <c r="P63" s="75"/>
    </row>
    <row r="64" spans="1:16" ht="21" x14ac:dyDescent="0.25">
      <c r="A64" s="24"/>
      <c r="C64" s="25" t="str">
        <f>C$37</f>
        <v>I 2025</v>
      </c>
      <c r="D64" s="25" t="str">
        <f>D$37</f>
        <v>I 2026</v>
      </c>
      <c r="F64" s="25" t="str">
        <f>F$37</f>
        <v>I 2026/
I 2025</v>
      </c>
      <c r="H64" s="25" t="str">
        <f>H$37</f>
        <v>II 2025</v>
      </c>
      <c r="I64" s="25" t="str">
        <f>I$37</f>
        <v>II 2026</v>
      </c>
      <c r="K64" s="25" t="str">
        <f>K$37</f>
        <v>II 2026/ 
II 2025</v>
      </c>
      <c r="M64" s="25" t="str">
        <f>M$37</f>
        <v>I-II 2025</v>
      </c>
      <c r="N64" s="25" t="str">
        <f>N$37</f>
        <v>I-II 2026</v>
      </c>
      <c r="P64" s="25" t="str">
        <f>P$37</f>
        <v>I-II 2026/ 
I-II 2025</v>
      </c>
    </row>
    <row r="65" spans="1:16" s="54" customFormat="1" ht="13" x14ac:dyDescent="0.3">
      <c r="A65" s="41"/>
      <c r="B65" s="27" t="s">
        <v>14</v>
      </c>
      <c r="C65" s="68">
        <v>387.17321194579381</v>
      </c>
      <c r="D65" s="68">
        <v>437.3062995322835</v>
      </c>
      <c r="F65" s="55">
        <f t="shared" ref="F65:F80" si="38">IF(C65,D65/C65-1,"")</f>
        <v>0.12948490763226816</v>
      </c>
      <c r="H65" s="68">
        <v>372.62252337932335</v>
      </c>
      <c r="I65" s="68">
        <v>599.6467694246079</v>
      </c>
      <c r="K65" s="55">
        <f t="shared" ref="K65:K80" si="39">IF(H65,I65/H65-1,"")</f>
        <v>0.60926066408008772</v>
      </c>
      <c r="M65" s="68">
        <f>SUM(M66:M67,M69:M73)</f>
        <v>759.79573532511711</v>
      </c>
      <c r="N65" s="68">
        <f>SUM(N66:N67,N69:N73)</f>
        <v>1036.9530689568912</v>
      </c>
      <c r="P65" s="55">
        <f t="shared" ref="P65:P80" si="40">IF(M65,N65/M65-1,"")</f>
        <v>0.36477874347791417</v>
      </c>
    </row>
    <row r="66" spans="1:16" s="20" customFormat="1" ht="10" x14ac:dyDescent="0.2">
      <c r="A66" s="26"/>
      <c r="B66" s="56" t="s">
        <v>0</v>
      </c>
      <c r="C66" s="69">
        <v>229.28286928076005</v>
      </c>
      <c r="D66" s="69">
        <v>303.14251267043983</v>
      </c>
      <c r="F66" s="28">
        <f t="shared" si="38"/>
        <v>0.32213328288053478</v>
      </c>
      <c r="H66" s="69">
        <v>230.80778997287371</v>
      </c>
      <c r="I66" s="69">
        <v>373.64168151073011</v>
      </c>
      <c r="K66" s="28">
        <f t="shared" si="39"/>
        <v>0.61884346084958097</v>
      </c>
      <c r="M66" s="69">
        <f>C66+H66</f>
        <v>460.09065925363376</v>
      </c>
      <c r="N66" s="69">
        <f>D66+I66</f>
        <v>676.78419418116994</v>
      </c>
      <c r="P66" s="28">
        <f t="shared" si="40"/>
        <v>0.4709800787502616</v>
      </c>
    </row>
    <row r="67" spans="1:16" s="20" customFormat="1" ht="10" x14ac:dyDescent="0.2">
      <c r="A67" s="26"/>
      <c r="B67" s="56" t="s">
        <v>8</v>
      </c>
      <c r="C67" s="69">
        <v>43.570186993753076</v>
      </c>
      <c r="D67" s="69">
        <v>28.162456978399124</v>
      </c>
      <c r="F67" s="28">
        <f t="shared" si="38"/>
        <v>-0.35363010990893962</v>
      </c>
      <c r="H67" s="69">
        <v>22.118412638750595</v>
      </c>
      <c r="I67" s="69">
        <v>24.092884711524452</v>
      </c>
      <c r="K67" s="28">
        <f t="shared" si="39"/>
        <v>8.9268253785746765E-2</v>
      </c>
      <c r="M67" s="69">
        <f>C67+H67</f>
        <v>65.688599632503667</v>
      </c>
      <c r="N67" s="69">
        <f>D67+I67</f>
        <v>52.255341689923576</v>
      </c>
      <c r="P67" s="28">
        <f t="shared" si="40"/>
        <v>-0.20449907621311392</v>
      </c>
    </row>
    <row r="68" spans="1:16" x14ac:dyDescent="0.25">
      <c r="A68" s="58"/>
      <c r="B68" s="29" t="s">
        <v>9</v>
      </c>
      <c r="C68" s="70">
        <v>113.02694759656633</v>
      </c>
      <c r="D68" s="70">
        <v>103.53255868322488</v>
      </c>
      <c r="F68" s="59">
        <f t="shared" si="38"/>
        <v>-8.4001108719934048E-2</v>
      </c>
      <c r="H68" s="70">
        <v>118.68836108850151</v>
      </c>
      <c r="I68" s="70">
        <v>197.7737813977603</v>
      </c>
      <c r="K68" s="59">
        <f t="shared" si="39"/>
        <v>0.66632835422074566</v>
      </c>
      <c r="M68" s="70">
        <f>M69+M70+M71+M72</f>
        <v>231.71530868506784</v>
      </c>
      <c r="N68" s="70">
        <f>N69+N70+N71+N72</f>
        <v>301.30634008098519</v>
      </c>
      <c r="P68" s="59">
        <f t="shared" si="40"/>
        <v>0.30032988234929658</v>
      </c>
    </row>
    <row r="69" spans="1:16" s="20" customFormat="1" ht="10" x14ac:dyDescent="0.2">
      <c r="A69" s="26"/>
      <c r="B69" s="57" t="s">
        <v>10</v>
      </c>
      <c r="C69" s="69">
        <v>16.212852269119008</v>
      </c>
      <c r="D69" s="69">
        <v>11.100225243884557</v>
      </c>
      <c r="F69" s="28">
        <f t="shared" si="38"/>
        <v>-0.31534408260615487</v>
      </c>
      <c r="H69" s="69">
        <v>11.07625134456246</v>
      </c>
      <c r="I69" s="69">
        <v>24.29854847259946</v>
      </c>
      <c r="K69" s="28">
        <f t="shared" si="39"/>
        <v>1.1937519939476702</v>
      </c>
      <c r="M69" s="69">
        <f t="shared" ref="M69:M73" si="41">C69+H69</f>
        <v>27.289103613681469</v>
      </c>
      <c r="N69" s="69">
        <f t="shared" ref="N69:N73" si="42">D69+I69</f>
        <v>35.398773716484015</v>
      </c>
      <c r="P69" s="28">
        <f t="shared" si="40"/>
        <v>0.29717612632526125</v>
      </c>
    </row>
    <row r="70" spans="1:16" s="20" customFormat="1" ht="10" x14ac:dyDescent="0.2">
      <c r="A70" s="26"/>
      <c r="B70" s="57" t="s">
        <v>4</v>
      </c>
      <c r="C70" s="69">
        <v>60.755229870215459</v>
      </c>
      <c r="D70" s="69">
        <v>51.125267774128773</v>
      </c>
      <c r="F70" s="28">
        <f t="shared" si="38"/>
        <v>-0.15850424920880202</v>
      </c>
      <c r="H70" s="69">
        <v>72.074502013708198</v>
      </c>
      <c r="I70" s="69">
        <v>125.43117005296116</v>
      </c>
      <c r="K70" s="28">
        <f t="shared" si="39"/>
        <v>0.74029880954439076</v>
      </c>
      <c r="M70" s="69">
        <f t="shared" si="41"/>
        <v>132.82973188392367</v>
      </c>
      <c r="N70" s="69">
        <f t="shared" si="42"/>
        <v>176.55643782708995</v>
      </c>
      <c r="P70" s="28">
        <f t="shared" si="40"/>
        <v>0.32919366261597127</v>
      </c>
    </row>
    <row r="71" spans="1:16" s="20" customFormat="1" ht="10" x14ac:dyDescent="0.2">
      <c r="A71" s="26"/>
      <c r="B71" s="57" t="s">
        <v>11</v>
      </c>
      <c r="C71" s="69">
        <v>21.069850998439414</v>
      </c>
      <c r="D71" s="69">
        <v>32.680341188075722</v>
      </c>
      <c r="F71" s="28">
        <f t="shared" si="38"/>
        <v>0.55104756984262804</v>
      </c>
      <c r="H71" s="69">
        <v>32.961051823658224</v>
      </c>
      <c r="I71" s="69">
        <v>38.431736285026162</v>
      </c>
      <c r="K71" s="28">
        <f t="shared" si="39"/>
        <v>0.16597420769932114</v>
      </c>
      <c r="M71" s="69">
        <f t="shared" si="41"/>
        <v>54.030902822097637</v>
      </c>
      <c r="N71" s="69">
        <f t="shared" si="42"/>
        <v>71.112077473101891</v>
      </c>
      <c r="P71" s="28">
        <f t="shared" si="40"/>
        <v>0.31613713187887682</v>
      </c>
    </row>
    <row r="72" spans="1:16" s="20" customFormat="1" ht="10" x14ac:dyDescent="0.2">
      <c r="A72" s="26"/>
      <c r="B72" s="57" t="s">
        <v>6</v>
      </c>
      <c r="C72" s="69">
        <v>14.989014458792452</v>
      </c>
      <c r="D72" s="69">
        <v>8.6267244771358182</v>
      </c>
      <c r="F72" s="28">
        <f t="shared" si="38"/>
        <v>-0.42446352955010713</v>
      </c>
      <c r="H72" s="69">
        <v>2.5765559065726253</v>
      </c>
      <c r="I72" s="69">
        <v>9.6123265871735022</v>
      </c>
      <c r="K72" s="28">
        <f t="shared" si="39"/>
        <v>2.7306881494995263</v>
      </c>
      <c r="M72" s="69">
        <f t="shared" si="41"/>
        <v>17.565570365365076</v>
      </c>
      <c r="N72" s="69">
        <f t="shared" si="42"/>
        <v>18.239051064309322</v>
      </c>
      <c r="P72" s="28">
        <f t="shared" si="40"/>
        <v>3.8340952496036307E-2</v>
      </c>
    </row>
    <row r="73" spans="1:16" s="20" customFormat="1" ht="10" x14ac:dyDescent="0.2">
      <c r="A73" s="26"/>
      <c r="B73" s="56" t="s">
        <v>12</v>
      </c>
      <c r="C73" s="69">
        <v>1.2932080747143295</v>
      </c>
      <c r="D73" s="69">
        <v>2.468771200219694</v>
      </c>
      <c r="F73" s="28">
        <f t="shared" si="38"/>
        <v>0.90902859987558227</v>
      </c>
      <c r="H73" s="69">
        <v>1.0079596791975673</v>
      </c>
      <c r="I73" s="69">
        <v>4.1384218045929773</v>
      </c>
      <c r="K73" s="28">
        <f t="shared" si="39"/>
        <v>3.1057414200214417</v>
      </c>
      <c r="M73" s="69">
        <f t="shared" si="41"/>
        <v>2.3011677539118969</v>
      </c>
      <c r="N73" s="69">
        <f t="shared" si="42"/>
        <v>6.6071930048126717</v>
      </c>
      <c r="P73" s="28">
        <f t="shared" si="40"/>
        <v>1.8712348300469173</v>
      </c>
    </row>
    <row r="74" spans="1:16" s="54" customFormat="1" ht="13" x14ac:dyDescent="0.3">
      <c r="A74" s="60"/>
      <c r="B74" s="27" t="s">
        <v>27</v>
      </c>
      <c r="C74" s="68">
        <v>535.62240815585994</v>
      </c>
      <c r="D74" s="68">
        <v>451.15965589106474</v>
      </c>
      <c r="F74" s="19">
        <f t="shared" si="38"/>
        <v>-0.15769084896130314</v>
      </c>
      <c r="H74" s="68">
        <v>661.93059469667037</v>
      </c>
      <c r="I74" s="68">
        <v>581.35979013447979</v>
      </c>
      <c r="K74" s="19">
        <f t="shared" si="39"/>
        <v>-0.12172092543797908</v>
      </c>
      <c r="M74" s="68">
        <f>SUM(M75:M77)</f>
        <v>1197.5530028525304</v>
      </c>
      <c r="N74" s="68">
        <f>SUM(N75:N77)</f>
        <v>1032.5194460255445</v>
      </c>
      <c r="P74" s="19">
        <f t="shared" si="40"/>
        <v>-0.1378089791715954</v>
      </c>
    </row>
    <row r="75" spans="1:16" s="20" customFormat="1" ht="10" x14ac:dyDescent="0.2">
      <c r="A75" s="26"/>
      <c r="B75" s="56" t="s">
        <v>24</v>
      </c>
      <c r="C75" s="69">
        <v>42.978970001847379</v>
      </c>
      <c r="D75" s="69">
        <v>26.904831843694076</v>
      </c>
      <c r="F75" s="28">
        <f t="shared" si="38"/>
        <v>-0.37400007858406992</v>
      </c>
      <c r="H75" s="69">
        <v>48.002670421100376</v>
      </c>
      <c r="I75" s="69">
        <v>36.573444557786715</v>
      </c>
      <c r="K75" s="28">
        <f t="shared" si="39"/>
        <v>-0.23809562599437706</v>
      </c>
      <c r="M75" s="69">
        <f t="shared" ref="M75:M80" si="43">C75+H75</f>
        <v>90.981640422947748</v>
      </c>
      <c r="N75" s="69">
        <f t="shared" ref="N75:N80" si="44">D75+I75</f>
        <v>63.478276401480791</v>
      </c>
      <c r="P75" s="28">
        <f t="shared" si="40"/>
        <v>-0.3022957587224373</v>
      </c>
    </row>
    <row r="76" spans="1:16" s="20" customFormat="1" ht="10" x14ac:dyDescent="0.2">
      <c r="A76" s="26"/>
      <c r="B76" s="56" t="s">
        <v>23</v>
      </c>
      <c r="C76" s="69">
        <v>319.02412027557403</v>
      </c>
      <c r="D76" s="69">
        <v>200.88864456788886</v>
      </c>
      <c r="F76" s="28">
        <f t="shared" si="38"/>
        <v>-0.3703026454728231</v>
      </c>
      <c r="H76" s="69">
        <v>394.1827987930393</v>
      </c>
      <c r="I76" s="69">
        <v>280.7172853503306</v>
      </c>
      <c r="K76" s="28">
        <f t="shared" si="39"/>
        <v>-0.28784998683385554</v>
      </c>
      <c r="M76" s="69">
        <f t="shared" si="43"/>
        <v>713.20691906861339</v>
      </c>
      <c r="N76" s="69">
        <f t="shared" si="44"/>
        <v>481.60592991821943</v>
      </c>
      <c r="P76" s="28">
        <f t="shared" si="40"/>
        <v>-0.32473183161605446</v>
      </c>
    </row>
    <row r="77" spans="1:16" s="20" customFormat="1" ht="10" x14ac:dyDescent="0.2">
      <c r="A77" s="26"/>
      <c r="B77" s="56" t="s">
        <v>13</v>
      </c>
      <c r="C77" s="69">
        <v>173.61931787843855</v>
      </c>
      <c r="D77" s="69">
        <v>223.36617947948184</v>
      </c>
      <c r="F77" s="28">
        <f t="shared" si="38"/>
        <v>0.2865283783448227</v>
      </c>
      <c r="H77" s="69">
        <v>219.74512548253074</v>
      </c>
      <c r="I77" s="69">
        <v>264.06906022636247</v>
      </c>
      <c r="K77" s="28">
        <f t="shared" si="39"/>
        <v>0.2017061113255747</v>
      </c>
      <c r="M77" s="69">
        <f t="shared" si="43"/>
        <v>393.36444336096929</v>
      </c>
      <c r="N77" s="69">
        <f t="shared" si="44"/>
        <v>487.43523970584431</v>
      </c>
      <c r="P77" s="28">
        <f t="shared" si="40"/>
        <v>0.23914412685884612</v>
      </c>
    </row>
    <row r="78" spans="1:16" s="54" customFormat="1" ht="13" x14ac:dyDescent="0.3">
      <c r="A78" s="60"/>
      <c r="B78" s="27" t="s">
        <v>7</v>
      </c>
      <c r="C78" s="68">
        <v>29.238783646721345</v>
      </c>
      <c r="D78" s="68">
        <v>33.483289688416946</v>
      </c>
      <c r="F78" s="19">
        <f t="shared" si="38"/>
        <v>0.14516698413244544</v>
      </c>
      <c r="H78" s="68">
        <v>18.369286783377781</v>
      </c>
      <c r="I78" s="68">
        <v>52.13926654150044</v>
      </c>
      <c r="K78" s="19">
        <f t="shared" si="39"/>
        <v>1.8383936271647108</v>
      </c>
      <c r="M78" s="68">
        <f t="shared" si="43"/>
        <v>47.608070430099126</v>
      </c>
      <c r="N78" s="68">
        <f t="shared" si="44"/>
        <v>85.622556229917393</v>
      </c>
      <c r="P78" s="19">
        <f t="shared" si="40"/>
        <v>0.79848827008507506</v>
      </c>
    </row>
    <row r="79" spans="1:16" s="54" customFormat="1" ht="13" x14ac:dyDescent="0.3">
      <c r="A79" s="60"/>
      <c r="B79" s="27" t="s">
        <v>15</v>
      </c>
      <c r="C79" s="68">
        <v>16.981190536177177</v>
      </c>
      <c r="D79" s="68">
        <v>11.552956297947333</v>
      </c>
      <c r="F79" s="19">
        <f t="shared" si="38"/>
        <v>-0.3196615824235286</v>
      </c>
      <c r="H79" s="68">
        <v>2.2972677208852748</v>
      </c>
      <c r="I79" s="68">
        <v>34.301736898322673</v>
      </c>
      <c r="K79" s="19">
        <f t="shared" si="39"/>
        <v>13.931536532060861</v>
      </c>
      <c r="M79" s="68">
        <f t="shared" si="43"/>
        <v>19.278458257062454</v>
      </c>
      <c r="N79" s="68">
        <f t="shared" si="44"/>
        <v>45.854693196270006</v>
      </c>
      <c r="P79" s="19">
        <f t="shared" si="40"/>
        <v>1.3785456588299345</v>
      </c>
    </row>
    <row r="80" spans="1:16" s="54" customFormat="1" ht="13" x14ac:dyDescent="0.3">
      <c r="A80" s="60"/>
      <c r="B80" s="27" t="s">
        <v>12</v>
      </c>
      <c r="C80" s="68">
        <v>4.4766886135332751</v>
      </c>
      <c r="D80" s="68">
        <v>5.8205396326045191</v>
      </c>
      <c r="F80" s="19">
        <f t="shared" si="38"/>
        <v>0.30018862938304647</v>
      </c>
      <c r="H80" s="68">
        <v>3.6253276475886107</v>
      </c>
      <c r="I80" s="68">
        <v>12.418592902021125</v>
      </c>
      <c r="K80" s="19">
        <f t="shared" si="39"/>
        <v>2.4255091150951174</v>
      </c>
      <c r="M80" s="68">
        <f t="shared" si="43"/>
        <v>8.1020162611218858</v>
      </c>
      <c r="N80" s="68">
        <f t="shared" si="44"/>
        <v>18.239132534625643</v>
      </c>
      <c r="P80" s="19">
        <f t="shared" si="40"/>
        <v>1.2511843900076389</v>
      </c>
    </row>
    <row r="81" spans="1:16" ht="11.25" customHeight="1" thickBot="1" x14ac:dyDescent="0.3">
      <c r="A81" s="22"/>
      <c r="F81" s="22"/>
      <c r="K81" s="22"/>
      <c r="P81" s="22"/>
    </row>
    <row r="82" spans="1:16" ht="16" thickBot="1" x14ac:dyDescent="0.3">
      <c r="A82" s="30"/>
      <c r="B82" s="31" t="s">
        <v>17</v>
      </c>
      <c r="C82" s="61">
        <v>973.49228289808559</v>
      </c>
      <c r="D82" s="62">
        <v>939.32274104231715</v>
      </c>
      <c r="F82" s="32">
        <f>IF(C82,D82/C82-1,"")</f>
        <v>-3.5099961711094196E-2</v>
      </c>
      <c r="H82" s="61">
        <v>1058.8450002278453</v>
      </c>
      <c r="I82" s="62">
        <v>1279.866155900932</v>
      </c>
      <c r="K82" s="32">
        <f>IF(H82,I82/H82-1,"")</f>
        <v>0.20873796979305448</v>
      </c>
      <c r="M82" s="61">
        <f>SUM(M65,M75:M80)</f>
        <v>2032.3372831259312</v>
      </c>
      <c r="N82" s="62">
        <f>SUM(N65,N75:N80)</f>
        <v>2219.1888969432489</v>
      </c>
      <c r="P82" s="32">
        <f>IF(M82,N82/M82-1,"")</f>
        <v>9.1939273745901939E-2</v>
      </c>
    </row>
    <row r="83" spans="1:16" ht="6" customHeight="1" x14ac:dyDescent="0.25">
      <c r="A83" s="33"/>
      <c r="B83" s="34"/>
      <c r="C83" s="35"/>
      <c r="D83" s="35"/>
      <c r="E83" s="36"/>
      <c r="F83" s="33"/>
      <c r="G83" s="36"/>
      <c r="H83" s="35"/>
      <c r="I83" s="35"/>
      <c r="J83" s="36"/>
      <c r="K83" s="33"/>
      <c r="L83" s="36"/>
      <c r="M83" s="35"/>
      <c r="N83" s="35"/>
      <c r="O83" s="36"/>
      <c r="P83" s="33"/>
    </row>
    <row r="84" spans="1:16" ht="16.5" customHeight="1" x14ac:dyDescent="0.25">
      <c r="A84" s="22"/>
      <c r="B84" s="37"/>
      <c r="C84" s="38"/>
      <c r="D84" s="38"/>
      <c r="E84" s="39"/>
      <c r="F84" s="30"/>
      <c r="G84" s="39"/>
      <c r="H84" s="38"/>
      <c r="I84" s="38"/>
      <c r="J84" s="39"/>
      <c r="K84" s="30"/>
      <c r="L84" s="39"/>
      <c r="M84" s="38"/>
      <c r="N84" s="38"/>
      <c r="O84" s="39"/>
      <c r="P84" s="30"/>
    </row>
    <row r="85" spans="1:16" ht="6" customHeight="1" x14ac:dyDescent="0.25">
      <c r="A85" s="33"/>
      <c r="B85" s="40"/>
      <c r="C85" s="38"/>
      <c r="D85" s="38"/>
      <c r="E85" s="39"/>
      <c r="F85" s="41"/>
      <c r="G85" s="39"/>
      <c r="H85" s="38"/>
      <c r="I85" s="38"/>
      <c r="J85" s="39"/>
      <c r="K85" s="41"/>
      <c r="L85" s="39"/>
      <c r="M85" s="38"/>
      <c r="N85" s="38"/>
      <c r="O85" s="39"/>
      <c r="P85" s="41"/>
    </row>
    <row r="86" spans="1:16" ht="16.5" customHeight="1" collapsed="1" x14ac:dyDescent="0.25">
      <c r="A86" s="22"/>
      <c r="B86" s="40"/>
      <c r="C86" s="38"/>
      <c r="D86" s="38"/>
      <c r="E86" s="39"/>
      <c r="F86" s="30"/>
      <c r="G86" s="39"/>
      <c r="H86" s="38"/>
      <c r="I86" s="38"/>
      <c r="J86" s="39"/>
      <c r="K86" s="30"/>
      <c r="L86" s="39"/>
      <c r="M86" s="38"/>
      <c r="N86" s="38"/>
      <c r="O86" s="39"/>
      <c r="P86" s="30"/>
    </row>
    <row r="87" spans="1:16" ht="18" customHeight="1" x14ac:dyDescent="0.25">
      <c r="A87" s="22"/>
      <c r="B87" s="46"/>
      <c r="C87" s="47"/>
      <c r="D87" s="47"/>
      <c r="E87" s="39"/>
      <c r="F87" s="48"/>
      <c r="G87" s="39"/>
      <c r="H87" s="47"/>
      <c r="I87" s="47"/>
      <c r="J87" s="39"/>
      <c r="K87" s="48"/>
      <c r="L87" s="39"/>
      <c r="M87" s="47"/>
      <c r="N87" s="47"/>
      <c r="O87" s="39"/>
      <c r="P87" s="48"/>
    </row>
    <row r="88" spans="1:16" ht="18" customHeight="1" x14ac:dyDescent="0.25">
      <c r="A88" s="22"/>
      <c r="B88" s="40"/>
      <c r="C88" s="38"/>
      <c r="D88" s="38"/>
      <c r="E88" s="39"/>
      <c r="F88" s="30"/>
      <c r="G88" s="39"/>
      <c r="H88" s="38"/>
      <c r="I88" s="38"/>
      <c r="J88" s="39"/>
      <c r="K88" s="30"/>
      <c r="L88" s="39"/>
      <c r="M88" s="38"/>
      <c r="N88" s="38"/>
      <c r="O88" s="39"/>
      <c r="P88" s="30"/>
    </row>
    <row r="89" spans="1:16" x14ac:dyDescent="0.25">
      <c r="F89" s="22"/>
      <c r="K89" s="22"/>
      <c r="P89" s="22"/>
    </row>
    <row r="90" spans="1:16" x14ac:dyDescent="0.25">
      <c r="F90" s="22"/>
      <c r="K90" s="22"/>
      <c r="P90" s="22"/>
    </row>
    <row r="91" spans="1:16" ht="45" customHeight="1" x14ac:dyDescent="0.25">
      <c r="A91" s="23"/>
      <c r="F91" s="22"/>
      <c r="K91" s="22"/>
      <c r="P91" s="22"/>
    </row>
    <row r="92" spans="1:16" x14ac:dyDescent="0.25">
      <c r="A92" s="24"/>
      <c r="F92" s="22"/>
      <c r="K92" s="22"/>
      <c r="P92" s="22"/>
    </row>
    <row r="93" spans="1:16" s="54" customFormat="1" ht="13" x14ac:dyDescent="0.3">
      <c r="A93" s="41"/>
    </row>
    <row r="94" spans="1:16" s="20" customFormat="1" ht="10" x14ac:dyDescent="0.2">
      <c r="A94" s="26"/>
    </row>
    <row r="95" spans="1:16" s="20" customFormat="1" ht="10" x14ac:dyDescent="0.2">
      <c r="A95" s="26"/>
    </row>
    <row r="96" spans="1:16" x14ac:dyDescent="0.25">
      <c r="A96" s="58"/>
      <c r="F96" s="22"/>
      <c r="K96" s="22"/>
      <c r="P96" s="22"/>
    </row>
    <row r="97" spans="1:16" s="20" customFormat="1" ht="10" x14ac:dyDescent="0.2">
      <c r="A97" s="26"/>
    </row>
    <row r="98" spans="1:16" s="20" customFormat="1" ht="10" x14ac:dyDescent="0.2">
      <c r="A98" s="26"/>
    </row>
    <row r="99" spans="1:16" s="20" customFormat="1" ht="10" x14ac:dyDescent="0.2">
      <c r="A99" s="26"/>
    </row>
    <row r="100" spans="1:16" s="20" customFormat="1" ht="10" x14ac:dyDescent="0.2">
      <c r="A100" s="26"/>
    </row>
    <row r="101" spans="1:16" s="20" customFormat="1" ht="10" x14ac:dyDescent="0.2">
      <c r="A101" s="26"/>
    </row>
    <row r="102" spans="1:16" s="54" customFormat="1" ht="13" x14ac:dyDescent="0.3">
      <c r="A102" s="60"/>
    </row>
    <row r="103" spans="1:16" s="20" customFormat="1" ht="10" x14ac:dyDescent="0.2">
      <c r="A103" s="26"/>
    </row>
    <row r="104" spans="1:16" s="20" customFormat="1" ht="10" x14ac:dyDescent="0.2">
      <c r="A104" s="26"/>
    </row>
    <row r="105" spans="1:16" s="20" customFormat="1" ht="10" x14ac:dyDescent="0.2">
      <c r="A105" s="26"/>
    </row>
    <row r="106" spans="1:16" s="54" customFormat="1" ht="13" x14ac:dyDescent="0.3">
      <c r="A106" s="60"/>
    </row>
    <row r="107" spans="1:16" s="54" customFormat="1" ht="13" x14ac:dyDescent="0.3">
      <c r="A107" s="60"/>
    </row>
    <row r="108" spans="1:16" s="54" customFormat="1" ht="13" x14ac:dyDescent="0.3">
      <c r="A108" s="60"/>
    </row>
    <row r="109" spans="1:16" ht="11.25" customHeight="1" x14ac:dyDescent="0.25">
      <c r="A109" s="22"/>
      <c r="F109" s="22"/>
      <c r="K109" s="22"/>
      <c r="P109" s="22"/>
    </row>
    <row r="110" spans="1:16" ht="15.5" x14ac:dyDescent="0.25">
      <c r="A110" s="30"/>
      <c r="F110" s="22"/>
      <c r="K110" s="22"/>
      <c r="P110" s="22"/>
    </row>
    <row r="111" spans="1:16" ht="6" customHeight="1" x14ac:dyDescent="0.25">
      <c r="A111" s="33"/>
      <c r="B111" s="34"/>
      <c r="C111" s="35"/>
      <c r="D111" s="35"/>
      <c r="E111" s="36"/>
      <c r="F111" s="33"/>
      <c r="G111" s="36"/>
      <c r="H111" s="35"/>
      <c r="I111" s="35"/>
      <c r="J111" s="36"/>
      <c r="K111" s="33"/>
      <c r="L111" s="36"/>
      <c r="M111" s="35"/>
      <c r="N111" s="35"/>
      <c r="O111" s="36"/>
      <c r="P111" s="33"/>
    </row>
    <row r="112" spans="1:16" ht="16.5" customHeight="1" x14ac:dyDescent="0.25">
      <c r="A112" s="22"/>
      <c r="B112" s="37"/>
      <c r="C112" s="38"/>
      <c r="D112" s="38"/>
      <c r="E112" s="39"/>
      <c r="F112" s="30"/>
      <c r="G112" s="39"/>
      <c r="H112" s="38"/>
      <c r="I112" s="38"/>
      <c r="J112" s="39"/>
      <c r="K112" s="30"/>
      <c r="L112" s="39"/>
      <c r="M112" s="38"/>
      <c r="N112" s="38"/>
      <c r="O112" s="39"/>
      <c r="P112" s="30"/>
    </row>
    <row r="113" spans="1:16" ht="6" customHeight="1" x14ac:dyDescent="0.25">
      <c r="A113" s="33"/>
      <c r="B113" s="40"/>
      <c r="C113" s="38"/>
      <c r="D113" s="38"/>
      <c r="E113" s="39"/>
      <c r="F113" s="41"/>
      <c r="G113" s="39"/>
      <c r="H113" s="38"/>
      <c r="I113" s="38"/>
      <c r="J113" s="39"/>
      <c r="K113" s="41"/>
      <c r="L113" s="39"/>
      <c r="M113" s="38"/>
      <c r="N113" s="38"/>
      <c r="O113" s="39"/>
      <c r="P113" s="41"/>
    </row>
    <row r="114" spans="1:16" ht="16.5" customHeight="1" x14ac:dyDescent="0.25">
      <c r="A114" s="22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30"/>
    </row>
    <row r="115" spans="1:16" ht="18" customHeight="1" x14ac:dyDescent="0.25">
      <c r="A115" s="22"/>
      <c r="B115" s="16"/>
      <c r="C115" s="18"/>
      <c r="D115" s="72"/>
      <c r="E115" s="17"/>
      <c r="F115" s="49"/>
      <c r="G115" s="17"/>
      <c r="H115" s="18"/>
      <c r="I115" s="72"/>
      <c r="J115" s="17"/>
      <c r="K115" s="49"/>
      <c r="L115" s="17"/>
      <c r="M115" s="18"/>
      <c r="N115" s="18"/>
      <c r="O115" s="17"/>
      <c r="P115" s="49"/>
    </row>
    <row r="116" spans="1:16" ht="18" customHeight="1" x14ac:dyDescent="0.25">
      <c r="A116" s="22"/>
      <c r="B116" s="16"/>
      <c r="C116" s="15"/>
      <c r="D116" s="72"/>
      <c r="E116" s="17"/>
      <c r="F116" s="50"/>
      <c r="G116" s="17"/>
      <c r="H116" s="15"/>
      <c r="I116" s="72"/>
      <c r="J116" s="17"/>
      <c r="K116" s="50"/>
      <c r="L116" s="17"/>
      <c r="M116" s="15"/>
      <c r="N116" s="15"/>
      <c r="O116" s="17"/>
      <c r="P116" s="50"/>
    </row>
    <row r="117" spans="1:16" ht="18" customHeight="1" x14ac:dyDescent="0.25">
      <c r="A117" s="22"/>
      <c r="B117" s="16"/>
      <c r="C117" s="15"/>
      <c r="D117" s="15"/>
      <c r="E117" s="17"/>
      <c r="F117" s="50"/>
      <c r="G117" s="17"/>
      <c r="H117" s="15"/>
      <c r="I117" s="15"/>
      <c r="J117" s="17"/>
      <c r="K117" s="50"/>
      <c r="L117" s="17"/>
      <c r="M117" s="15"/>
      <c r="N117" s="15"/>
      <c r="O117" s="17"/>
      <c r="P117" s="50"/>
    </row>
    <row r="118" spans="1:16" ht="18" customHeight="1" x14ac:dyDescent="0.25">
      <c r="A118" s="22"/>
      <c r="B118" s="51"/>
      <c r="C118" s="52"/>
      <c r="D118" s="52"/>
      <c r="E118" s="39"/>
      <c r="F118" s="50"/>
      <c r="G118" s="39"/>
      <c r="H118" s="52"/>
      <c r="I118" s="52"/>
      <c r="J118" s="39"/>
      <c r="K118" s="50"/>
      <c r="L118" s="39"/>
      <c r="M118" s="52"/>
      <c r="N118" s="52"/>
      <c r="O118" s="39"/>
      <c r="P118" s="50"/>
    </row>
    <row r="119" spans="1:16" x14ac:dyDescent="0.25">
      <c r="A119" s="45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</row>
    <row r="120" spans="1:16" s="39" customFormat="1" x14ac:dyDescent="0.25">
      <c r="A120" s="53"/>
      <c r="F120" s="53"/>
      <c r="K120" s="53"/>
      <c r="P120" s="53"/>
    </row>
    <row r="121" spans="1:16" s="39" customFormat="1" ht="44.15" customHeight="1" x14ac:dyDescent="0.25">
      <c r="A121" s="53"/>
      <c r="F121" s="53"/>
      <c r="K121" s="53"/>
      <c r="P121" s="53"/>
    </row>
    <row r="122" spans="1:16" s="39" customFormat="1" x14ac:dyDescent="0.25">
      <c r="A122" s="53"/>
      <c r="F122" s="53"/>
      <c r="K122" s="53"/>
      <c r="P122" s="53"/>
    </row>
    <row r="129" spans="2:15" s="20" customFormat="1" x14ac:dyDescent="0.25">
      <c r="B129" s="22"/>
      <c r="C129" s="22"/>
      <c r="D129" s="22"/>
      <c r="E129" s="22"/>
      <c r="G129" s="22"/>
      <c r="H129" s="22"/>
      <c r="I129" s="22"/>
      <c r="J129" s="22"/>
      <c r="L129" s="22"/>
      <c r="M129" s="22"/>
      <c r="N129" s="22"/>
      <c r="O129" s="22"/>
    </row>
    <row r="130" spans="2:15" s="20" customFormat="1" x14ac:dyDescent="0.25">
      <c r="B130" s="22"/>
      <c r="C130" s="22"/>
      <c r="D130" s="22"/>
      <c r="E130" s="22"/>
      <c r="G130" s="22"/>
      <c r="H130" s="22"/>
      <c r="I130" s="22"/>
      <c r="J130" s="22"/>
      <c r="L130" s="22"/>
      <c r="M130" s="22"/>
      <c r="N130" s="22"/>
      <c r="O130" s="22"/>
    </row>
    <row r="131" spans="2:15" s="20" customFormat="1" x14ac:dyDescent="0.25">
      <c r="B131" s="22"/>
      <c r="C131" s="22"/>
      <c r="D131" s="22"/>
      <c r="E131" s="22"/>
      <c r="G131" s="22"/>
      <c r="H131" s="22"/>
      <c r="I131" s="22"/>
      <c r="J131" s="22"/>
      <c r="L131" s="22"/>
      <c r="M131" s="22"/>
      <c r="N131" s="22"/>
      <c r="O131" s="22"/>
    </row>
    <row r="132" spans="2:15" s="20" customFormat="1" x14ac:dyDescent="0.25">
      <c r="B132" s="22"/>
      <c r="C132" s="22"/>
      <c r="D132" s="22"/>
      <c r="E132" s="22"/>
      <c r="G132" s="22"/>
      <c r="H132" s="22"/>
      <c r="I132" s="22"/>
      <c r="J132" s="22"/>
      <c r="L132" s="22"/>
      <c r="M132" s="22"/>
      <c r="N132" s="22"/>
      <c r="O132" s="22"/>
    </row>
    <row r="133" spans="2:15" s="20" customFormat="1" x14ac:dyDescent="0.25">
      <c r="B133" s="22"/>
      <c r="C133" s="22"/>
      <c r="D133" s="22"/>
      <c r="E133" s="22"/>
      <c r="G133" s="22"/>
      <c r="H133" s="22"/>
      <c r="I133" s="22"/>
      <c r="J133" s="22"/>
      <c r="L133" s="22"/>
      <c r="M133" s="22"/>
      <c r="N133" s="22"/>
      <c r="O133" s="22"/>
    </row>
    <row r="134" spans="2:15" s="20" customFormat="1" x14ac:dyDescent="0.25">
      <c r="B134" s="22"/>
      <c r="C134" s="22"/>
      <c r="D134" s="22"/>
      <c r="E134" s="22"/>
      <c r="G134" s="22"/>
      <c r="H134" s="22"/>
      <c r="I134" s="22"/>
      <c r="J134" s="22"/>
      <c r="L134" s="22"/>
      <c r="M134" s="22"/>
      <c r="N134" s="22"/>
      <c r="O134" s="22"/>
    </row>
    <row r="135" spans="2:15" s="20" customFormat="1" x14ac:dyDescent="0.25">
      <c r="B135" s="22"/>
      <c r="C135" s="22"/>
      <c r="D135" s="22"/>
      <c r="E135" s="22"/>
      <c r="G135" s="22"/>
      <c r="H135" s="22"/>
      <c r="I135" s="22"/>
      <c r="J135" s="22"/>
      <c r="L135" s="22"/>
      <c r="M135" s="22"/>
      <c r="N135" s="22"/>
      <c r="O135" s="22"/>
    </row>
    <row r="136" spans="2:15" s="20" customFormat="1" x14ac:dyDescent="0.25">
      <c r="B136" s="22"/>
      <c r="C136" s="22"/>
      <c r="D136" s="22"/>
      <c r="E136" s="22"/>
      <c r="G136" s="22"/>
      <c r="H136" s="22"/>
      <c r="I136" s="22"/>
      <c r="J136" s="22"/>
      <c r="L136" s="22"/>
      <c r="M136" s="22"/>
      <c r="N136" s="22"/>
      <c r="O136" s="22"/>
    </row>
    <row r="137" spans="2:15" s="20" customFormat="1" x14ac:dyDescent="0.25">
      <c r="B137" s="22"/>
      <c r="C137" s="22"/>
      <c r="D137" s="22"/>
      <c r="E137" s="22"/>
      <c r="G137" s="22"/>
      <c r="H137" s="22"/>
      <c r="I137" s="22"/>
      <c r="J137" s="22"/>
      <c r="L137" s="22"/>
      <c r="M137" s="22"/>
      <c r="N137" s="22"/>
      <c r="O137" s="22"/>
    </row>
    <row r="138" spans="2:15" s="20" customFormat="1" x14ac:dyDescent="0.25">
      <c r="B138" s="22"/>
      <c r="C138" s="22"/>
      <c r="D138" s="22"/>
      <c r="E138" s="22"/>
      <c r="G138" s="22"/>
      <c r="H138" s="22"/>
      <c r="I138" s="22"/>
      <c r="J138" s="22"/>
      <c r="L138" s="22"/>
      <c r="M138" s="22"/>
      <c r="N138" s="22"/>
      <c r="O138" s="22"/>
    </row>
    <row r="139" spans="2:15" s="20" customFormat="1" x14ac:dyDescent="0.25">
      <c r="B139" s="22"/>
      <c r="C139" s="22"/>
      <c r="D139" s="22"/>
      <c r="E139" s="22"/>
      <c r="G139" s="22"/>
      <c r="H139" s="22"/>
      <c r="I139" s="22"/>
      <c r="J139" s="22"/>
      <c r="L139" s="22"/>
      <c r="M139" s="22"/>
      <c r="N139" s="22"/>
      <c r="O139" s="22"/>
    </row>
    <row r="140" spans="2:15" s="20" customFormat="1" x14ac:dyDescent="0.25">
      <c r="B140" s="22"/>
      <c r="C140" s="22"/>
      <c r="D140" s="22"/>
      <c r="E140" s="22"/>
      <c r="G140" s="22"/>
      <c r="H140" s="22"/>
      <c r="I140" s="22"/>
      <c r="J140" s="22"/>
      <c r="L140" s="22"/>
      <c r="M140" s="22"/>
      <c r="N140" s="22"/>
      <c r="O140" s="22"/>
    </row>
    <row r="141" spans="2:15" s="20" customFormat="1" x14ac:dyDescent="0.25">
      <c r="B141" s="22"/>
      <c r="C141" s="22"/>
      <c r="D141" s="22"/>
      <c r="E141" s="22"/>
      <c r="G141" s="22"/>
      <c r="H141" s="22"/>
      <c r="I141" s="22"/>
      <c r="J141" s="22"/>
      <c r="L141" s="22"/>
      <c r="M141" s="22"/>
      <c r="N141" s="22"/>
      <c r="O141" s="22"/>
    </row>
    <row r="142" spans="2:15" s="20" customFormat="1" x14ac:dyDescent="0.25">
      <c r="B142" s="22"/>
      <c r="C142" s="22"/>
      <c r="D142" s="22"/>
      <c r="E142" s="22"/>
      <c r="G142" s="22"/>
      <c r="H142" s="22"/>
      <c r="I142" s="22"/>
      <c r="J142" s="22"/>
      <c r="L142" s="22"/>
      <c r="M142" s="22"/>
      <c r="N142" s="22"/>
      <c r="O142" s="22"/>
    </row>
    <row r="143" spans="2:15" s="20" customFormat="1" x14ac:dyDescent="0.25">
      <c r="B143" s="22"/>
      <c r="C143" s="22"/>
      <c r="D143" s="22"/>
      <c r="E143" s="22"/>
      <c r="G143" s="22"/>
      <c r="H143" s="22"/>
      <c r="I143" s="22"/>
      <c r="J143" s="22"/>
      <c r="L143" s="22"/>
      <c r="M143" s="22"/>
      <c r="N143" s="22"/>
      <c r="O143" s="22"/>
    </row>
    <row r="144" spans="2:15" s="20" customFormat="1" x14ac:dyDescent="0.25">
      <c r="B144" s="22"/>
      <c r="C144" s="22"/>
      <c r="D144" s="22"/>
      <c r="E144" s="22"/>
      <c r="G144" s="22"/>
      <c r="H144" s="22"/>
      <c r="I144" s="22"/>
      <c r="J144" s="22"/>
      <c r="L144" s="22"/>
      <c r="M144" s="22"/>
      <c r="N144" s="22"/>
      <c r="O144" s="22"/>
    </row>
    <row r="145" spans="2:15" s="20" customFormat="1" x14ac:dyDescent="0.25">
      <c r="B145" s="22"/>
      <c r="C145" s="22"/>
      <c r="D145" s="22"/>
      <c r="E145" s="22"/>
      <c r="G145" s="22"/>
      <c r="H145" s="22"/>
      <c r="I145" s="22"/>
      <c r="J145" s="22"/>
      <c r="L145" s="22"/>
      <c r="M145" s="22"/>
      <c r="N145" s="22"/>
      <c r="O145" s="22"/>
    </row>
    <row r="146" spans="2:15" s="20" customFormat="1" x14ac:dyDescent="0.25">
      <c r="B146" s="22"/>
      <c r="C146" s="22"/>
      <c r="D146" s="22"/>
      <c r="E146" s="22"/>
      <c r="G146" s="22"/>
      <c r="H146" s="22"/>
      <c r="I146" s="22"/>
      <c r="J146" s="22"/>
      <c r="L146" s="22"/>
      <c r="M146" s="22"/>
      <c r="N146" s="22"/>
      <c r="O146" s="22"/>
    </row>
    <row r="147" spans="2:15" s="20" customFormat="1" x14ac:dyDescent="0.25">
      <c r="B147" s="22"/>
      <c r="C147" s="22"/>
      <c r="D147" s="22"/>
      <c r="E147" s="22"/>
      <c r="G147" s="22"/>
      <c r="H147" s="22"/>
      <c r="I147" s="22"/>
      <c r="J147" s="22"/>
      <c r="L147" s="22"/>
      <c r="M147" s="22"/>
      <c r="N147" s="22"/>
      <c r="O147" s="22"/>
    </row>
    <row r="148" spans="2:15" s="20" customFormat="1" x14ac:dyDescent="0.25">
      <c r="B148" s="22"/>
      <c r="C148" s="22"/>
      <c r="D148" s="22"/>
      <c r="E148" s="22"/>
      <c r="G148" s="22"/>
      <c r="H148" s="22"/>
      <c r="I148" s="22"/>
      <c r="J148" s="22"/>
      <c r="L148" s="22"/>
      <c r="M148" s="22"/>
      <c r="N148" s="22"/>
      <c r="O148" s="22"/>
    </row>
    <row r="149" spans="2:15" s="20" customFormat="1" x14ac:dyDescent="0.25">
      <c r="B149" s="22"/>
      <c r="C149" s="22"/>
      <c r="D149" s="22"/>
      <c r="E149" s="22"/>
      <c r="G149" s="22"/>
      <c r="H149" s="22"/>
      <c r="I149" s="22"/>
      <c r="J149" s="22"/>
      <c r="L149" s="22"/>
      <c r="M149" s="22"/>
      <c r="N149" s="22"/>
      <c r="O149" s="22"/>
    </row>
    <row r="150" spans="2:15" s="20" customFormat="1" x14ac:dyDescent="0.25">
      <c r="B150" s="22"/>
      <c r="C150" s="22"/>
      <c r="D150" s="22"/>
      <c r="E150" s="22"/>
      <c r="G150" s="22"/>
      <c r="H150" s="22"/>
      <c r="I150" s="22"/>
      <c r="J150" s="22"/>
      <c r="L150" s="22"/>
      <c r="M150" s="22"/>
      <c r="N150" s="22"/>
      <c r="O150" s="22"/>
    </row>
    <row r="151" spans="2:15" s="20" customFormat="1" x14ac:dyDescent="0.25">
      <c r="B151" s="22"/>
      <c r="C151" s="22"/>
      <c r="D151" s="22"/>
      <c r="E151" s="22"/>
      <c r="G151" s="22"/>
      <c r="H151" s="22"/>
      <c r="I151" s="22"/>
      <c r="J151" s="22"/>
      <c r="L151" s="22"/>
      <c r="M151" s="22"/>
      <c r="N151" s="22"/>
      <c r="O151" s="22"/>
    </row>
    <row r="152" spans="2:15" s="20" customFormat="1" x14ac:dyDescent="0.25">
      <c r="B152" s="22"/>
      <c r="C152" s="22"/>
      <c r="D152" s="22"/>
      <c r="E152" s="22"/>
      <c r="G152" s="22"/>
      <c r="H152" s="22"/>
      <c r="I152" s="22"/>
      <c r="J152" s="22"/>
      <c r="L152" s="22"/>
      <c r="M152" s="22"/>
      <c r="N152" s="22"/>
      <c r="O152" s="22"/>
    </row>
    <row r="153" spans="2:15" s="20" customFormat="1" x14ac:dyDescent="0.25">
      <c r="B153" s="22"/>
      <c r="C153" s="22"/>
      <c r="D153" s="22"/>
      <c r="E153" s="22"/>
      <c r="G153" s="22"/>
      <c r="H153" s="22"/>
      <c r="I153" s="22"/>
      <c r="J153" s="22"/>
      <c r="L153" s="22"/>
      <c r="M153" s="22"/>
      <c r="N153" s="22"/>
      <c r="O153" s="22"/>
    </row>
    <row r="154" spans="2:15" s="20" customFormat="1" x14ac:dyDescent="0.25">
      <c r="B154" s="22"/>
      <c r="C154" s="22"/>
      <c r="D154" s="22"/>
      <c r="E154" s="22"/>
      <c r="G154" s="22"/>
      <c r="H154" s="22"/>
      <c r="I154" s="22"/>
      <c r="J154" s="22"/>
      <c r="L154" s="22"/>
      <c r="M154" s="22"/>
      <c r="N154" s="22"/>
      <c r="O154" s="22"/>
    </row>
    <row r="155" spans="2:15" s="20" customFormat="1" x14ac:dyDescent="0.25">
      <c r="B155" s="22"/>
      <c r="C155" s="22"/>
      <c r="D155" s="22"/>
      <c r="E155" s="22"/>
      <c r="G155" s="22"/>
      <c r="H155" s="22"/>
      <c r="I155" s="22"/>
      <c r="J155" s="22"/>
      <c r="L155" s="22"/>
      <c r="M155" s="22"/>
      <c r="N155" s="22"/>
      <c r="O155" s="22"/>
    </row>
    <row r="156" spans="2:15" s="20" customFormat="1" x14ac:dyDescent="0.25">
      <c r="B156" s="22"/>
      <c r="C156" s="22"/>
      <c r="D156" s="22"/>
      <c r="E156" s="22"/>
      <c r="G156" s="22"/>
      <c r="H156" s="22"/>
      <c r="I156" s="22"/>
      <c r="J156" s="22"/>
      <c r="L156" s="22"/>
      <c r="M156" s="22"/>
      <c r="N156" s="22"/>
      <c r="O156" s="22"/>
    </row>
    <row r="157" spans="2:15" s="20" customFormat="1" x14ac:dyDescent="0.25">
      <c r="B157" s="22"/>
      <c r="C157" s="22"/>
      <c r="D157" s="22"/>
      <c r="E157" s="22"/>
      <c r="G157" s="22"/>
      <c r="H157" s="22"/>
      <c r="I157" s="22"/>
      <c r="J157" s="22"/>
      <c r="L157" s="22"/>
      <c r="M157" s="22"/>
      <c r="N157" s="22"/>
      <c r="O157" s="22"/>
    </row>
    <row r="158" spans="2:15" s="20" customFormat="1" x14ac:dyDescent="0.25">
      <c r="B158" s="22"/>
      <c r="C158" s="22"/>
      <c r="D158" s="22"/>
      <c r="E158" s="22"/>
      <c r="G158" s="22"/>
      <c r="H158" s="22"/>
      <c r="I158" s="22"/>
      <c r="J158" s="22"/>
      <c r="L158" s="22"/>
      <c r="M158" s="22"/>
      <c r="N158" s="22"/>
      <c r="O158" s="22"/>
    </row>
    <row r="159" spans="2:15" s="20" customFormat="1" x14ac:dyDescent="0.25">
      <c r="B159" s="22"/>
      <c r="C159" s="22"/>
      <c r="D159" s="22"/>
      <c r="E159" s="22"/>
      <c r="G159" s="22"/>
      <c r="H159" s="22"/>
      <c r="I159" s="22"/>
      <c r="J159" s="22"/>
      <c r="L159" s="22"/>
      <c r="M159" s="22"/>
      <c r="N159" s="22"/>
      <c r="O159" s="22"/>
    </row>
    <row r="160" spans="2:15" s="20" customFormat="1" x14ac:dyDescent="0.25">
      <c r="B160" s="22"/>
      <c r="C160" s="22"/>
      <c r="D160" s="22"/>
      <c r="E160" s="22"/>
      <c r="G160" s="22"/>
      <c r="H160" s="22"/>
      <c r="I160" s="22"/>
      <c r="J160" s="22"/>
      <c r="L160" s="22"/>
      <c r="M160" s="22"/>
      <c r="N160" s="22"/>
      <c r="O160" s="22"/>
    </row>
    <row r="161" spans="2:15" s="20" customFormat="1" x14ac:dyDescent="0.25">
      <c r="B161" s="22"/>
      <c r="C161" s="22"/>
      <c r="D161" s="22"/>
      <c r="E161" s="22"/>
      <c r="G161" s="22"/>
      <c r="H161" s="22"/>
      <c r="I161" s="22"/>
      <c r="J161" s="22"/>
      <c r="L161" s="22"/>
      <c r="M161" s="22"/>
      <c r="N161" s="22"/>
      <c r="O161" s="22"/>
    </row>
    <row r="162" spans="2:15" s="20" customFormat="1" x14ac:dyDescent="0.25">
      <c r="B162" s="22"/>
      <c r="C162" s="22"/>
      <c r="D162" s="22"/>
      <c r="E162" s="22"/>
      <c r="G162" s="22"/>
      <c r="H162" s="22"/>
      <c r="I162" s="22"/>
      <c r="J162" s="22"/>
      <c r="L162" s="22"/>
      <c r="M162" s="22"/>
      <c r="N162" s="22"/>
      <c r="O162" s="22"/>
    </row>
    <row r="163" spans="2:15" s="20" customFormat="1" x14ac:dyDescent="0.25">
      <c r="B163" s="22"/>
      <c r="C163" s="22"/>
      <c r="D163" s="22"/>
      <c r="E163" s="22"/>
      <c r="G163" s="22"/>
      <c r="H163" s="22"/>
      <c r="I163" s="22"/>
      <c r="J163" s="22"/>
      <c r="L163" s="22"/>
      <c r="M163" s="22"/>
      <c r="N163" s="22"/>
      <c r="O163" s="22"/>
    </row>
    <row r="164" spans="2:15" s="20" customFormat="1" x14ac:dyDescent="0.25">
      <c r="B164" s="22"/>
      <c r="C164" s="22"/>
      <c r="D164" s="22"/>
      <c r="E164" s="22"/>
      <c r="G164" s="22"/>
      <c r="H164" s="22"/>
      <c r="I164" s="22"/>
      <c r="J164" s="22"/>
      <c r="L164" s="22"/>
      <c r="M164" s="22"/>
      <c r="N164" s="22"/>
      <c r="O164" s="22"/>
    </row>
  </sheetData>
  <mergeCells count="9">
    <mergeCell ref="C35:F35"/>
    <mergeCell ref="C63:F63"/>
    <mergeCell ref="C7:F7"/>
    <mergeCell ref="M35:P35"/>
    <mergeCell ref="M63:P63"/>
    <mergeCell ref="M7:P7"/>
    <mergeCell ref="H7:K7"/>
    <mergeCell ref="H35:K35"/>
    <mergeCell ref="H63:K6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528CFFBE-7C28-4D0C-8206-39DACCA63D7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summary_02 2026</vt:lpstr>
      <vt:lpstr>szacunek rynku_02 2026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2026-03-20T14:10:25Z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  <property fmtid="{D5CDD505-2E9C-101B-9397-08002B2CF9AE}" pid="8" name="bjpmDocIH">
    <vt:lpwstr>nDinZHq97eGifm0GHPEfvaPXhYSfxCWp</vt:lpwstr>
  </property>
</Properties>
</file>