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pl\Documents\STATYSTYKA\2019\wyniki\na stronę\"/>
    </mc:Choice>
  </mc:AlternateContent>
  <bookViews>
    <workbookView xWindow="0" yWindow="1800" windowWidth="19200" windowHeight="10935" activeTab="1"/>
  </bookViews>
  <sheets>
    <sheet name="Pl" sheetId="1" r:id="rId1"/>
    <sheet name="Eng" sheetId="2" r:id="rId2"/>
  </sheets>
  <externalReferences>
    <externalReference r:id="rId3"/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6" i="2" l="1"/>
  <c r="O26" i="2"/>
  <c r="J26" i="2"/>
  <c r="I26" i="2"/>
  <c r="D26" i="2"/>
  <c r="C26" i="2"/>
  <c r="P22" i="2"/>
  <c r="O22" i="2"/>
  <c r="D22" i="2"/>
  <c r="C22" i="2"/>
  <c r="P21" i="2"/>
  <c r="O21" i="2"/>
  <c r="D21" i="2"/>
  <c r="C21" i="2"/>
  <c r="P20" i="2"/>
  <c r="O20" i="2"/>
  <c r="D20" i="2"/>
  <c r="C20" i="2"/>
  <c r="P19" i="2"/>
  <c r="O19" i="2"/>
  <c r="D19" i="2"/>
  <c r="C19" i="2"/>
  <c r="P18" i="2"/>
  <c r="O18" i="2"/>
  <c r="I18" i="2" s="1"/>
  <c r="D18" i="2"/>
  <c r="C18" i="2"/>
  <c r="P17" i="2"/>
  <c r="O17" i="2"/>
  <c r="D17" i="2"/>
  <c r="C17" i="2"/>
  <c r="P16" i="2"/>
  <c r="O16" i="2"/>
  <c r="D16" i="2"/>
  <c r="C16" i="2"/>
  <c r="P15" i="2"/>
  <c r="O15" i="2"/>
  <c r="D15" i="2"/>
  <c r="C15" i="2"/>
  <c r="P14" i="2"/>
  <c r="O14" i="2"/>
  <c r="D14" i="2"/>
  <c r="C14" i="2"/>
  <c r="P12" i="2"/>
  <c r="O12" i="2"/>
  <c r="D12" i="2"/>
  <c r="C12" i="2"/>
  <c r="P11" i="2"/>
  <c r="O11" i="2"/>
  <c r="D11" i="2"/>
  <c r="C11" i="2"/>
  <c r="C10" i="2" s="1"/>
  <c r="R11" i="2" l="1"/>
  <c r="I15" i="2"/>
  <c r="R16" i="2"/>
  <c r="R17" i="2"/>
  <c r="F15" i="2"/>
  <c r="I14" i="2"/>
  <c r="I19" i="2"/>
  <c r="F26" i="2"/>
  <c r="D13" i="2"/>
  <c r="J17" i="2"/>
  <c r="J20" i="2"/>
  <c r="J22" i="2"/>
  <c r="J16" i="2"/>
  <c r="F17" i="2"/>
  <c r="J18" i="2"/>
  <c r="L18" i="2" s="1"/>
  <c r="R19" i="2"/>
  <c r="R22" i="2"/>
  <c r="F14" i="2"/>
  <c r="R18" i="2"/>
  <c r="J15" i="2"/>
  <c r="L15" i="2" s="1"/>
  <c r="R21" i="2"/>
  <c r="C13" i="2"/>
  <c r="F13" i="2" s="1"/>
  <c r="F16" i="2"/>
  <c r="F18" i="2"/>
  <c r="F19" i="2"/>
  <c r="F20" i="2"/>
  <c r="F22" i="2"/>
  <c r="J14" i="2"/>
  <c r="L14" i="2" s="1"/>
  <c r="P10" i="2"/>
  <c r="P24" i="2" s="1"/>
  <c r="R14" i="2"/>
  <c r="F21" i="2"/>
  <c r="I21" i="2"/>
  <c r="R26" i="2"/>
  <c r="J12" i="2"/>
  <c r="F12" i="2"/>
  <c r="P13" i="2"/>
  <c r="I12" i="2"/>
  <c r="R12" i="2"/>
  <c r="O10" i="2"/>
  <c r="C24" i="2"/>
  <c r="D10" i="2"/>
  <c r="D24" i="2" s="1"/>
  <c r="I20" i="2"/>
  <c r="F11" i="2"/>
  <c r="J11" i="2"/>
  <c r="I16" i="2"/>
  <c r="I11" i="2"/>
  <c r="O13" i="2"/>
  <c r="R15" i="2"/>
  <c r="I17" i="2"/>
  <c r="J19" i="2"/>
  <c r="L19" i="2" s="1"/>
  <c r="R20" i="2"/>
  <c r="J21" i="2"/>
  <c r="I22" i="2"/>
  <c r="L26" i="2"/>
  <c r="F10" i="2" l="1"/>
  <c r="L17" i="2"/>
  <c r="L12" i="2"/>
  <c r="L22" i="2"/>
  <c r="L20" i="2"/>
  <c r="L21" i="2"/>
  <c r="J13" i="2"/>
  <c r="I10" i="2"/>
  <c r="L11" i="2"/>
  <c r="D28" i="2"/>
  <c r="R10" i="2"/>
  <c r="O24" i="2"/>
  <c r="P28" i="2"/>
  <c r="L16" i="2"/>
  <c r="I13" i="2"/>
  <c r="C28" i="2"/>
  <c r="F24" i="2"/>
  <c r="R13" i="2"/>
  <c r="J10" i="2"/>
  <c r="J24" i="2" s="1"/>
  <c r="L13" i="2" l="1"/>
  <c r="J28" i="2"/>
  <c r="O28" i="2"/>
  <c r="R24" i="2"/>
  <c r="F28" i="2"/>
  <c r="L10" i="2"/>
  <c r="I24" i="2"/>
  <c r="R28" i="2" l="1"/>
  <c r="L24" i="2"/>
  <c r="I28" i="2"/>
  <c r="L28" i="2" l="1"/>
  <c r="P26" i="1" l="1"/>
  <c r="O26" i="1"/>
  <c r="J26" i="1"/>
  <c r="I26" i="1"/>
  <c r="D26" i="1"/>
  <c r="C26" i="1"/>
  <c r="P22" i="1"/>
  <c r="O22" i="1"/>
  <c r="D22" i="1"/>
  <c r="C22" i="1"/>
  <c r="P21" i="1"/>
  <c r="O21" i="1"/>
  <c r="D21" i="1"/>
  <c r="C21" i="1"/>
  <c r="P20" i="1"/>
  <c r="O20" i="1"/>
  <c r="D20" i="1"/>
  <c r="C20" i="1"/>
  <c r="P19" i="1"/>
  <c r="O19" i="1"/>
  <c r="D19" i="1"/>
  <c r="C19" i="1"/>
  <c r="P18" i="1"/>
  <c r="O18" i="1"/>
  <c r="R18" i="1" s="1"/>
  <c r="D18" i="1"/>
  <c r="C18" i="1"/>
  <c r="P17" i="1"/>
  <c r="O17" i="1"/>
  <c r="D17" i="1"/>
  <c r="J17" i="1" s="1"/>
  <c r="C17" i="1"/>
  <c r="P16" i="1"/>
  <c r="O16" i="1"/>
  <c r="D16" i="1"/>
  <c r="C16" i="1"/>
  <c r="P15" i="1"/>
  <c r="O15" i="1"/>
  <c r="D15" i="1"/>
  <c r="C15" i="1"/>
  <c r="P14" i="1"/>
  <c r="O14" i="1"/>
  <c r="D14" i="1"/>
  <c r="D13" i="1" s="1"/>
  <c r="C14" i="1"/>
  <c r="P12" i="1"/>
  <c r="O12" i="1"/>
  <c r="D12" i="1"/>
  <c r="C12" i="1"/>
  <c r="P11" i="1"/>
  <c r="O11" i="1"/>
  <c r="D11" i="1"/>
  <c r="C11" i="1"/>
  <c r="I22" i="1" l="1"/>
  <c r="J11" i="1"/>
  <c r="J12" i="1"/>
  <c r="F11" i="1"/>
  <c r="F16" i="1"/>
  <c r="F17" i="1"/>
  <c r="L26" i="1"/>
  <c r="O10" i="1"/>
  <c r="O24" i="1" s="1"/>
  <c r="C13" i="1"/>
  <c r="R21" i="1"/>
  <c r="I18" i="1"/>
  <c r="F19" i="1"/>
  <c r="I20" i="1"/>
  <c r="F22" i="1"/>
  <c r="R12" i="1"/>
  <c r="I14" i="1"/>
  <c r="J19" i="1"/>
  <c r="R20" i="1"/>
  <c r="J16" i="1"/>
  <c r="I17" i="1"/>
  <c r="L17" i="1" s="1"/>
  <c r="F13" i="1"/>
  <c r="J21" i="1"/>
  <c r="J14" i="1"/>
  <c r="I19" i="1"/>
  <c r="I15" i="1"/>
  <c r="F18" i="1"/>
  <c r="J18" i="1"/>
  <c r="J20" i="1"/>
  <c r="I21" i="1"/>
  <c r="F26" i="1"/>
  <c r="P10" i="1"/>
  <c r="P24" i="1" s="1"/>
  <c r="F12" i="1"/>
  <c r="F14" i="1"/>
  <c r="R16" i="1"/>
  <c r="C10" i="1"/>
  <c r="C24" i="1" s="1"/>
  <c r="I11" i="1"/>
  <c r="I12" i="1"/>
  <c r="F15" i="1"/>
  <c r="R17" i="1"/>
  <c r="J22" i="1"/>
  <c r="R26" i="1"/>
  <c r="P28" i="1"/>
  <c r="D10" i="1"/>
  <c r="D24" i="1" s="1"/>
  <c r="R11" i="1"/>
  <c r="O13" i="1"/>
  <c r="J15" i="1"/>
  <c r="I16" i="1"/>
  <c r="R19" i="1"/>
  <c r="P13" i="1"/>
  <c r="R14" i="1"/>
  <c r="F20" i="1"/>
  <c r="R22" i="1"/>
  <c r="R15" i="1"/>
  <c r="F21" i="1"/>
  <c r="L21" i="1" l="1"/>
  <c r="L22" i="1"/>
  <c r="L19" i="1"/>
  <c r="L11" i="1"/>
  <c r="L16" i="1"/>
  <c r="J13" i="1"/>
  <c r="L18" i="1"/>
  <c r="L12" i="1"/>
  <c r="L15" i="1"/>
  <c r="L14" i="1"/>
  <c r="L20" i="1"/>
  <c r="R13" i="1"/>
  <c r="J10" i="1"/>
  <c r="J24" i="1" s="1"/>
  <c r="J28" i="1" s="1"/>
  <c r="R10" i="1"/>
  <c r="I13" i="1"/>
  <c r="L13" i="1" s="1"/>
  <c r="D28" i="1"/>
  <c r="F10" i="1"/>
  <c r="C28" i="1"/>
  <c r="F24" i="1"/>
  <c r="O28" i="1"/>
  <c r="R24" i="1"/>
  <c r="I10" i="1"/>
  <c r="F28" i="1" l="1"/>
  <c r="R28" i="1"/>
  <c r="I24" i="1"/>
  <c r="L10" i="1"/>
  <c r="L24" i="1" l="1"/>
  <c r="I28" i="1"/>
  <c r="L28" i="1" l="1"/>
</calcChain>
</file>

<file path=xl/sharedStrings.xml><?xml version="1.0" encoding="utf-8"?>
<sst xmlns="http://schemas.openxmlformats.org/spreadsheetml/2006/main" count="126" uniqueCount="47">
  <si>
    <t>vehicles</t>
  </si>
  <si>
    <t>passenger</t>
  </si>
  <si>
    <t>commercial</t>
  </si>
  <si>
    <t>heavy vehicles</t>
  </si>
  <si>
    <t>typical trucks</t>
  </si>
  <si>
    <t>truck tractors</t>
  </si>
  <si>
    <t>semi trailers / trailers</t>
  </si>
  <si>
    <t>buses</t>
  </si>
  <si>
    <t>others</t>
  </si>
  <si>
    <t>machines</t>
  </si>
  <si>
    <t>IT</t>
  </si>
  <si>
    <t>ships, aircrafts</t>
  </si>
  <si>
    <t>equipment</t>
  </si>
  <si>
    <t>real estate - financing</t>
  </si>
  <si>
    <t>total assets - financing</t>
  </si>
  <si>
    <t>MiU</t>
  </si>
  <si>
    <t>Związek Polskiego Leasingu</t>
  </si>
  <si>
    <t>Finansowanie rynku po III kw 2019r. _ 01.01.2019 - 30.09.2019 ( wartość  netto w mln PLN )</t>
  </si>
  <si>
    <t>pojazdy</t>
  </si>
  <si>
    <t>osobowe</t>
  </si>
  <si>
    <t>cięzarowe do 3,5 t</t>
  </si>
  <si>
    <t>ciężarowe</t>
  </si>
  <si>
    <t>ciężarowe pow. 3,5 t</t>
  </si>
  <si>
    <t>ciągniki siodłowe</t>
  </si>
  <si>
    <t>naczepy/przyczepy</t>
  </si>
  <si>
    <t>autobusy</t>
  </si>
  <si>
    <t>inne</t>
  </si>
  <si>
    <t>samoloty, statki, kolej</t>
  </si>
  <si>
    <t xml:space="preserve">Polish Leasing Association </t>
  </si>
  <si>
    <t xml:space="preserve">Market [m PLN] 1-3 Q 2019 _ 01.01.2019 - 30.09.2019 </t>
  </si>
  <si>
    <t>I-VI 2019 vs I-IV 2018</t>
  </si>
  <si>
    <t>VII-IX 2019 vs VII-IX 2018</t>
  </si>
  <si>
    <t>I-IX 2019 vs I-IX 2018</t>
  </si>
  <si>
    <t>I-VI 2018</t>
  </si>
  <si>
    <t xml:space="preserve">I-VI 2019 </t>
  </si>
  <si>
    <t>I-VI 19 / I-VI 18</t>
  </si>
  <si>
    <t>VII-IX 2019</t>
  </si>
  <si>
    <t>VII-IX 2018</t>
  </si>
  <si>
    <t>VII-IX 19 / Vii-IX 18</t>
  </si>
  <si>
    <t>I-IX 2018</t>
  </si>
  <si>
    <t>I-IX 2019</t>
  </si>
  <si>
    <t xml:space="preserve">I-IX 19 /   I-IX 18 </t>
  </si>
  <si>
    <t>Warszawa, 2019.12.05</t>
  </si>
  <si>
    <t>Warsaw, 2019.12.05</t>
  </si>
  <si>
    <t xml:space="preserve">Ruchomości </t>
  </si>
  <si>
    <t xml:space="preserve">Nieruchomości </t>
  </si>
  <si>
    <t xml:space="preserve">Ogółem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</si>
</sst>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"/>
    <numFmt numFmtId="166" formatCode="0.0"/>
  </numFmts>
  <fonts count="26" x14ac:knownFonts="1"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name val="Arial CE"/>
      <charset val="238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color indexed="45"/>
      <name val="Arial"/>
      <family val="2"/>
    </font>
    <font>
      <b/>
      <sz val="12"/>
      <color indexed="45"/>
      <name val="Arial"/>
      <family val="2"/>
    </font>
    <font>
      <sz val="10"/>
      <color indexed="45"/>
      <name val="Arial"/>
      <family val="2"/>
    </font>
    <font>
      <sz val="10"/>
      <color theme="0" tint="-0.499984740745262"/>
      <name val="Arial"/>
      <family val="2"/>
      <charset val="238"/>
    </font>
    <font>
      <b/>
      <sz val="12"/>
      <color theme="0" tint="-0.499984740745262"/>
      <name val="Arial"/>
      <family val="2"/>
      <charset val="238"/>
    </font>
    <font>
      <sz val="8"/>
      <name val="Arial"/>
      <family val="2"/>
      <charset val="238"/>
    </font>
    <font>
      <b/>
      <sz val="10"/>
      <name val="Arial CE"/>
      <charset val="238"/>
    </font>
    <font>
      <b/>
      <sz val="2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45"/>
      <name val="Arial"/>
      <family val="2"/>
      <charset val="238"/>
    </font>
    <font>
      <b/>
      <sz val="12"/>
      <name val="Arial"/>
      <family val="2"/>
      <charset val="238"/>
    </font>
    <font>
      <b/>
      <sz val="16"/>
      <color indexed="8"/>
      <name val="Arial"/>
      <family val="2"/>
    </font>
    <font>
      <b/>
      <sz val="11"/>
      <name val="Arial"/>
      <family val="2"/>
      <charset val="238"/>
    </font>
    <font>
      <sz val="14"/>
      <name val="Arial CE"/>
      <charset val="238"/>
    </font>
    <font>
      <b/>
      <sz val="10"/>
      <color theme="0" tint="-0.49998474074526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 style="thin">
        <color indexed="55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1" fillId="0" borderId="0" applyBorder="0"/>
    <xf numFmtId="0" fontId="1" fillId="0" borderId="0"/>
  </cellStyleXfs>
  <cellXfs count="92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vertical="center"/>
    </xf>
    <xf numFmtId="0" fontId="1" fillId="0" borderId="0" xfId="2"/>
    <xf numFmtId="0" fontId="2" fillId="0" borderId="0" xfId="2" applyFont="1"/>
    <xf numFmtId="0" fontId="4" fillId="0" borderId="0" xfId="2" applyFont="1" applyFill="1" applyAlignment="1">
      <alignment horizontal="center" vertical="center" wrapText="1"/>
    </xf>
    <xf numFmtId="0" fontId="1" fillId="0" borderId="0" xfId="2" applyFill="1"/>
    <xf numFmtId="0" fontId="5" fillId="0" borderId="0" xfId="2" applyFont="1" applyFill="1" applyAlignment="1">
      <alignment vertical="center"/>
    </xf>
    <xf numFmtId="0" fontId="6" fillId="0" borderId="0" xfId="2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vertical="center"/>
    </xf>
    <xf numFmtId="165" fontId="1" fillId="0" borderId="2" xfId="2" applyNumberFormat="1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2" xfId="2" applyNumberFormat="1" applyFont="1" applyFill="1" applyBorder="1" applyAlignment="1">
      <alignment vertical="center"/>
    </xf>
    <xf numFmtId="165" fontId="9" fillId="0" borderId="2" xfId="2" applyNumberFormat="1" applyFont="1" applyFill="1" applyBorder="1" applyAlignment="1">
      <alignment vertical="center"/>
    </xf>
    <xf numFmtId="165" fontId="9" fillId="2" borderId="2" xfId="2" applyNumberFormat="1" applyFont="1" applyFill="1" applyBorder="1" applyAlignment="1">
      <alignment vertical="center"/>
    </xf>
    <xf numFmtId="0" fontId="9" fillId="0" borderId="0" xfId="2" applyFont="1" applyFill="1"/>
    <xf numFmtId="0" fontId="9" fillId="0" borderId="0" xfId="2" applyFont="1"/>
    <xf numFmtId="164" fontId="10" fillId="0" borderId="0" xfId="1" applyNumberFormat="1" applyFont="1" applyFill="1" applyBorder="1" applyAlignment="1">
      <alignment vertical="center"/>
    </xf>
    <xf numFmtId="165" fontId="10" fillId="0" borderId="4" xfId="2" applyNumberFormat="1" applyFont="1" applyFill="1" applyBorder="1" applyAlignment="1">
      <alignment vertical="center"/>
    </xf>
    <xf numFmtId="165" fontId="10" fillId="0" borderId="5" xfId="2" applyNumberFormat="1" applyFont="1" applyFill="1" applyBorder="1" applyAlignment="1">
      <alignment vertical="center"/>
    </xf>
    <xf numFmtId="164" fontId="10" fillId="0" borderId="6" xfId="1" applyNumberFormat="1" applyFont="1" applyFill="1" applyBorder="1" applyAlignment="1">
      <alignment vertical="center"/>
    </xf>
    <xf numFmtId="164" fontId="10" fillId="2" borderId="6" xfId="1" applyNumberFormat="1" applyFont="1" applyFill="1" applyBorder="1" applyAlignment="1">
      <alignment vertical="center"/>
    </xf>
    <xf numFmtId="164" fontId="11" fillId="0" borderId="0" xfId="1" applyNumberFormat="1" applyFont="1" applyFill="1" applyBorder="1" applyAlignment="1">
      <alignment vertical="center"/>
    </xf>
    <xf numFmtId="165" fontId="12" fillId="0" borderId="0" xfId="2" applyNumberFormat="1" applyFont="1" applyFill="1" applyBorder="1" applyAlignment="1">
      <alignment vertical="center"/>
    </xf>
    <xf numFmtId="0" fontId="13" fillId="0" borderId="0" xfId="2" applyFont="1" applyFill="1" applyBorder="1"/>
    <xf numFmtId="165" fontId="10" fillId="0" borderId="0" xfId="2" applyNumberFormat="1" applyFont="1" applyFill="1" applyBorder="1" applyAlignment="1">
      <alignment vertical="center"/>
    </xf>
    <xf numFmtId="0" fontId="9" fillId="0" borderId="0" xfId="2" applyFont="1" applyFill="1" applyBorder="1"/>
    <xf numFmtId="164" fontId="6" fillId="0" borderId="0" xfId="1" applyNumberFormat="1" applyFont="1" applyFill="1" applyBorder="1" applyAlignment="1">
      <alignment vertical="center"/>
    </xf>
    <xf numFmtId="3" fontId="2" fillId="0" borderId="0" xfId="2" applyNumberFormat="1" applyFont="1" applyFill="1"/>
    <xf numFmtId="0" fontId="1" fillId="0" borderId="0" xfId="2" applyFill="1" applyBorder="1"/>
    <xf numFmtId="0" fontId="14" fillId="0" borderId="0" xfId="2" applyFont="1" applyFill="1"/>
    <xf numFmtId="165" fontId="14" fillId="0" borderId="0" xfId="2" applyNumberFormat="1" applyFont="1" applyFill="1"/>
    <xf numFmtId="0" fontId="15" fillId="0" borderId="0" xfId="2" applyFont="1" applyFill="1" applyAlignment="1">
      <alignment vertical="center"/>
    </xf>
    <xf numFmtId="0" fontId="14" fillId="0" borderId="0" xfId="2" applyFont="1"/>
    <xf numFmtId="0" fontId="15" fillId="0" borderId="0" xfId="2" applyFont="1" applyFill="1" applyBorder="1" applyAlignment="1">
      <alignment vertical="center"/>
    </xf>
    <xf numFmtId="0" fontId="14" fillId="0" borderId="0" xfId="2" applyFont="1" applyFill="1" applyBorder="1"/>
    <xf numFmtId="9" fontId="2" fillId="0" borderId="0" xfId="1" applyFont="1" applyFill="1" applyBorder="1"/>
    <xf numFmtId="0" fontId="2" fillId="0" borderId="0" xfId="2" applyFont="1" applyFill="1" applyBorder="1"/>
    <xf numFmtId="166" fontId="2" fillId="0" borderId="0" xfId="2" applyNumberFormat="1" applyFont="1" applyFill="1" applyBorder="1"/>
    <xf numFmtId="0" fontId="18" fillId="3" borderId="0" xfId="2" applyFont="1" applyFill="1"/>
    <xf numFmtId="0" fontId="19" fillId="0" borderId="2" xfId="2" applyFont="1" applyFill="1" applyBorder="1" applyAlignment="1">
      <alignment vertical="center"/>
    </xf>
    <xf numFmtId="0" fontId="16" fillId="0" borderId="2" xfId="2" applyFont="1" applyFill="1" applyBorder="1" applyAlignment="1">
      <alignment horizontal="left" vertical="center" indent="1"/>
    </xf>
    <xf numFmtId="0" fontId="16" fillId="0" borderId="2" xfId="2" applyFont="1" applyFill="1" applyBorder="1" applyAlignment="1">
      <alignment horizontal="left" vertical="center" indent="2"/>
    </xf>
    <xf numFmtId="0" fontId="19" fillId="0" borderId="0" xfId="2" applyFont="1" applyFill="1" applyAlignment="1">
      <alignment vertical="center"/>
    </xf>
    <xf numFmtId="0" fontId="19" fillId="0" borderId="3" xfId="2" applyFont="1" applyFill="1" applyBorder="1" applyAlignment="1">
      <alignment vertical="center" wrapText="1"/>
    </xf>
    <xf numFmtId="0" fontId="20" fillId="0" borderId="0" xfId="2" applyFont="1" applyFill="1" applyBorder="1" applyAlignment="1">
      <alignment vertical="center"/>
    </xf>
    <xf numFmtId="0" fontId="19" fillId="0" borderId="3" xfId="2" applyFont="1" applyFill="1" applyBorder="1" applyAlignment="1">
      <alignment vertical="center"/>
    </xf>
    <xf numFmtId="0" fontId="21" fillId="2" borderId="7" xfId="2" applyFont="1" applyFill="1" applyBorder="1" applyAlignment="1">
      <alignment vertical="center"/>
    </xf>
    <xf numFmtId="0" fontId="2" fillId="3" borderId="0" xfId="2" applyFont="1" applyFill="1"/>
    <xf numFmtId="0" fontId="1" fillId="3" borderId="0" xfId="2" applyFill="1"/>
    <xf numFmtId="0" fontId="4" fillId="3" borderId="0" xfId="2" applyFont="1" applyFill="1" applyAlignment="1">
      <alignment horizontal="center" vertical="center" wrapText="1"/>
    </xf>
    <xf numFmtId="0" fontId="5" fillId="3" borderId="0" xfId="2" applyFont="1" applyFill="1" applyAlignment="1">
      <alignment vertical="center"/>
    </xf>
    <xf numFmtId="0" fontId="6" fillId="3" borderId="0" xfId="2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  <xf numFmtId="164" fontId="2" fillId="3" borderId="0" xfId="1" applyNumberFormat="1" applyFont="1" applyFill="1" applyBorder="1" applyAlignment="1">
      <alignment vertical="center"/>
    </xf>
    <xf numFmtId="0" fontId="8" fillId="3" borderId="2" xfId="2" applyFont="1" applyFill="1" applyBorder="1" applyAlignment="1">
      <alignment vertical="center"/>
    </xf>
    <xf numFmtId="165" fontId="1" fillId="3" borderId="2" xfId="2" applyNumberFormat="1" applyFont="1" applyFill="1" applyBorder="1" applyAlignment="1">
      <alignment vertical="center"/>
    </xf>
    <xf numFmtId="164" fontId="2" fillId="3" borderId="2" xfId="1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1"/>
    </xf>
    <xf numFmtId="165" fontId="2" fillId="3" borderId="2" xfId="2" applyNumberFormat="1" applyFont="1" applyFill="1" applyBorder="1" applyAlignment="1">
      <alignment vertical="center"/>
    </xf>
    <xf numFmtId="165" fontId="9" fillId="3" borderId="2" xfId="2" applyNumberFormat="1" applyFont="1" applyFill="1" applyBorder="1" applyAlignment="1">
      <alignment vertical="center"/>
    </xf>
    <xf numFmtId="0" fontId="2" fillId="3" borderId="2" xfId="2" applyFont="1" applyFill="1" applyBorder="1" applyAlignment="1">
      <alignment horizontal="left" vertical="center" indent="2"/>
    </xf>
    <xf numFmtId="0" fontId="9" fillId="3" borderId="0" xfId="2" applyFont="1" applyFill="1"/>
    <xf numFmtId="164" fontId="10" fillId="3" borderId="0" xfId="1" applyNumberFormat="1" applyFont="1" applyFill="1" applyBorder="1" applyAlignment="1">
      <alignment vertical="center"/>
    </xf>
    <xf numFmtId="0" fontId="10" fillId="3" borderId="3" xfId="2" applyFont="1" applyFill="1" applyBorder="1" applyAlignment="1">
      <alignment vertical="center"/>
    </xf>
    <xf numFmtId="165" fontId="10" fillId="3" borderId="4" xfId="2" applyNumberFormat="1" applyFont="1" applyFill="1" applyBorder="1" applyAlignment="1">
      <alignment vertical="center"/>
    </xf>
    <xf numFmtId="165" fontId="10" fillId="3" borderId="5" xfId="2" applyNumberFormat="1" applyFont="1" applyFill="1" applyBorder="1" applyAlignment="1">
      <alignment vertical="center"/>
    </xf>
    <xf numFmtId="164" fontId="10" fillId="3" borderId="6" xfId="1" applyNumberFormat="1" applyFont="1" applyFill="1" applyBorder="1" applyAlignment="1">
      <alignment vertical="center"/>
    </xf>
    <xf numFmtId="164" fontId="11" fillId="3" borderId="0" xfId="1" applyNumberFormat="1" applyFont="1" applyFill="1" applyBorder="1" applyAlignment="1">
      <alignment vertical="center"/>
    </xf>
    <xf numFmtId="0" fontId="12" fillId="3" borderId="0" xfId="2" applyFont="1" applyFill="1" applyBorder="1" applyAlignment="1">
      <alignment vertical="center"/>
    </xf>
    <xf numFmtId="165" fontId="12" fillId="3" borderId="0" xfId="2" applyNumberFormat="1" applyFont="1" applyFill="1" applyBorder="1" applyAlignment="1">
      <alignment vertical="center"/>
    </xf>
    <xf numFmtId="0" fontId="13" fillId="3" borderId="0" xfId="2" applyFont="1" applyFill="1" applyBorder="1"/>
    <xf numFmtId="0" fontId="10" fillId="3" borderId="0" xfId="2" applyFont="1" applyFill="1" applyBorder="1" applyAlignment="1">
      <alignment vertical="center"/>
    </xf>
    <xf numFmtId="165" fontId="10" fillId="3" borderId="0" xfId="2" applyNumberFormat="1" applyFont="1" applyFill="1" applyBorder="1" applyAlignment="1">
      <alignment vertical="center"/>
    </xf>
    <xf numFmtId="0" fontId="9" fillId="3" borderId="0" xfId="2" applyFont="1" applyFill="1" applyBorder="1"/>
    <xf numFmtId="164" fontId="6" fillId="3" borderId="0" xfId="1" applyNumberFormat="1" applyFont="1" applyFill="1" applyBorder="1" applyAlignment="1">
      <alignment vertical="center"/>
    </xf>
    <xf numFmtId="0" fontId="1" fillId="3" borderId="0" xfId="2" applyFill="1" applyBorder="1"/>
    <xf numFmtId="0" fontId="2" fillId="3" borderId="0" xfId="2" applyFont="1" applyFill="1" applyBorder="1"/>
    <xf numFmtId="165" fontId="17" fillId="3" borderId="0" xfId="1" applyNumberFormat="1" applyFont="1" applyFill="1" applyBorder="1" applyAlignment="1"/>
    <xf numFmtId="0" fontId="2" fillId="3" borderId="0" xfId="3" applyFont="1" applyFill="1" applyBorder="1" applyAlignment="1">
      <alignment horizontal="center" vertical="center" wrapText="1"/>
    </xf>
    <xf numFmtId="164" fontId="17" fillId="3" borderId="0" xfId="1" applyNumberFormat="1" applyFont="1" applyFill="1" applyBorder="1" applyAlignment="1"/>
    <xf numFmtId="166" fontId="2" fillId="3" borderId="0" xfId="2" applyNumberFormat="1" applyFont="1" applyFill="1" applyBorder="1"/>
    <xf numFmtId="0" fontId="22" fillId="3" borderId="0" xfId="2" applyFont="1" applyFill="1" applyAlignment="1">
      <alignment vertical="center"/>
    </xf>
    <xf numFmtId="0" fontId="23" fillId="3" borderId="0" xfId="2" applyFont="1" applyFill="1"/>
    <xf numFmtId="0" fontId="3" fillId="3" borderId="0" xfId="2" applyFont="1" applyFill="1" applyAlignment="1">
      <alignment vertical="center"/>
    </xf>
    <xf numFmtId="0" fontId="25" fillId="0" borderId="0" xfId="2" applyFont="1" applyFill="1"/>
    <xf numFmtId="0" fontId="4" fillId="0" borderId="0" xfId="2" applyFont="1" applyFill="1" applyAlignment="1">
      <alignment horizontal="center" vertical="center" wrapText="1"/>
    </xf>
    <xf numFmtId="0" fontId="4" fillId="3" borderId="0" xfId="2" applyFont="1" applyFill="1" applyAlignment="1">
      <alignment horizontal="center" vertical="center" wrapText="1"/>
    </xf>
    <xf numFmtId="0" fontId="3" fillId="3" borderId="0" xfId="2" applyFont="1" applyFill="1" applyAlignment="1">
      <alignment vertical="center"/>
    </xf>
    <xf numFmtId="0" fontId="24" fillId="3" borderId="0" xfId="0" applyFont="1" applyFill="1" applyAlignment="1"/>
    <xf numFmtId="0" fontId="6" fillId="4" borderId="1" xfId="2" applyFont="1" applyFill="1" applyBorder="1" applyAlignment="1">
      <alignment horizontal="center" vertical="center" wrapText="1"/>
    </xf>
  </cellXfs>
  <cellStyles count="4">
    <cellStyle name="Normalny" xfId="0" builtinId="0"/>
    <cellStyle name="Normalny_Leasing market at the end of 2005" xfId="2"/>
    <cellStyle name="Normalny_wyniki.1q.2007.zbiorcze_ZPL" xfId="3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        I-IIIQ 2018                            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BC6D-48FE-B23A-1786DF059B63}"/>
              </c:ext>
            </c:extLst>
          </c:dPt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BC6D-48FE-B23A-1786DF059B63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BC6D-48FE-B23A-1786DF059B63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BC6D-48FE-B23A-1786DF059B6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C6D-48FE-B23A-1786DF059B6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C6D-48FE-B23A-1786DF059B6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BC6D-48FE-B23A-1786DF059B6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BC6D-48FE-B23A-1786DF059B63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(Pl!$N$10,Pl!$N$19:$N$22)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(Pl!$O$10,Pl!$O$19:$O$22)</c:f>
              <c:numCache>
                <c:formatCode>#\ ##0.0</c:formatCode>
                <c:ptCount val="5"/>
                <c:pt idx="0">
                  <c:v>40809.071530571237</c:v>
                </c:pt>
                <c:pt idx="1">
                  <c:v>15039.903207352891</c:v>
                </c:pt>
                <c:pt idx="2">
                  <c:v>702.07916684304041</c:v>
                </c:pt>
                <c:pt idx="3">
                  <c:v>836.93605062087067</c:v>
                </c:pt>
                <c:pt idx="4">
                  <c:v>350.41131156664454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C6D-48FE-B23A-1786DF059B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struktura ruchomości           I-IIIQ 2019 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FFBB-4C69-9BCB-4DAFF57CC032}"/>
              </c:ext>
            </c:extLst>
          </c:dPt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FFBB-4C69-9BCB-4DAFF57CC032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FFBB-4C69-9BCB-4DAFF57CC032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FFBB-4C69-9BCB-4DAFF57CC03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FBB-4C69-9BCB-4DAFF57CC03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FBB-4C69-9BCB-4DAFF57CC03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FFBB-4C69-9BCB-4DAFF57CC03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FFBB-4C69-9BCB-4DAFF57CC032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(Pl!$N$10,Pl!$N$19:$N$22)</c:f>
              <c:strCache>
                <c:ptCount val="5"/>
                <c:pt idx="0">
                  <c:v>pojazdy</c:v>
                </c:pt>
                <c:pt idx="1">
                  <c:v>MiU</c:v>
                </c:pt>
                <c:pt idx="2">
                  <c:v>IT</c:v>
                </c:pt>
                <c:pt idx="3">
                  <c:v>samoloty, statki, kolej</c:v>
                </c:pt>
                <c:pt idx="4">
                  <c:v>inne</c:v>
                </c:pt>
              </c:strCache>
            </c:strRef>
          </c:cat>
          <c:val>
            <c:numRef>
              <c:f>(Pl!$P$10,Pl!$P$19:$P$22)</c:f>
              <c:numCache>
                <c:formatCode>#\ ##0.0</c:formatCode>
                <c:ptCount val="5"/>
                <c:pt idx="0">
                  <c:v>38586.513127129037</c:v>
                </c:pt>
                <c:pt idx="1">
                  <c:v>15691.275729453464</c:v>
                </c:pt>
                <c:pt idx="2">
                  <c:v>806.37534648738654</c:v>
                </c:pt>
                <c:pt idx="3">
                  <c:v>874.53170080961718</c:v>
                </c:pt>
                <c:pt idx="4">
                  <c:v>472.75779965907878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FBB-4C69-9BCB-4DAFF57CC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              I-IIIQ 2018  </a:t>
            </a:r>
          </a:p>
        </c:rich>
      </c:tx>
      <c:layout>
        <c:manualLayout>
          <c:xMode val="edge"/>
          <c:yMode val="edge"/>
          <c:x val="0.11932702266541417"/>
          <c:y val="0.83075637855890094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BC6D-48FE-B23A-1786DF059B63}"/>
              </c:ext>
            </c:extLst>
          </c:dPt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BC6D-48FE-B23A-1786DF059B63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BC6D-48FE-B23A-1786DF059B63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vehicles</a:t>
                    </a:r>
                    <a:fld id="{836D5833-FA47-4D3E-AA0C-1BECB197B675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00AAA3AA-8BC5-45FF-832C-E0A05B0818E4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BC6D-48FE-B23A-1786DF059B63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machines</a:t>
                    </a:r>
                    <a:fld id="{B944B366-E0E1-47AC-9B4B-986BCD13E8F4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A2DBD0E8-F51F-49F9-AABF-5AC54EAC360D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C6D-48FE-B23A-1786DF059B63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IT</a:t>
                    </a:r>
                    <a:fld id="{E5F24E6C-69D7-468D-B3DE-F8DBAB47B591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9AAD9350-5E33-441B-932A-279C221A2B48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C6D-48FE-B23A-1786DF059B63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ships, aircrafts</a:t>
                    </a:r>
                    <a:fld id="{DF12CE09-D9A2-443C-9E01-B3B8CC7999F4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CB118EB9-8425-48EF-8841-AC0420A36BBC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BC6D-48FE-B23A-1786DF059B63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others</a:t>
                    </a:r>
                    <a:fld id="{1B9B31A6-2D6C-444E-90EB-B668C40236E1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8D3CE905-2D66-41A1-946F-42FBFA3F6DC6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BC6D-48FE-B23A-1786DF059B63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multiLvlStrRef>
              <c:f>('[2]Dla ZPL'!$N$64,'[2]Dla ZPL'!$N$73:$N$76)</c:f>
            </c:multiLvlStrRef>
          </c:cat>
          <c:val>
            <c:numRef>
              <c:f>('[2]Dla ZPL'!$O$64,'[2]Dla ZPL'!$O$73:$O$76)</c:f>
              <c:numCache>
                <c:formatCode>General</c:formatCode>
                <c:ptCount val="5"/>
                <c:pt idx="0">
                  <c:v>40809.071530571237</c:v>
                </c:pt>
                <c:pt idx="1">
                  <c:v>15039.903207352891</c:v>
                </c:pt>
                <c:pt idx="2">
                  <c:v>702.07916684304041</c:v>
                </c:pt>
                <c:pt idx="3">
                  <c:v>836.93605062087067</c:v>
                </c:pt>
                <c:pt idx="4">
                  <c:v>350.41131156664454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BC6D-48FE-B23A-1786DF059B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pl-PL" sz="1600"/>
              <a:t>Equipment structure              I-IIIQ 2019  </a:t>
            </a:r>
          </a:p>
        </c:rich>
      </c:tx>
      <c:layout>
        <c:manualLayout>
          <c:xMode val="edge"/>
          <c:yMode val="edge"/>
          <c:x val="0.10621713111181437"/>
          <c:y val="0.8134601613641731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364557062150318"/>
          <c:y val="0.24742299178352817"/>
          <c:w val="0.58567156369123496"/>
          <c:h val="0.48453669224273682"/>
        </c:manualLayout>
      </c:layout>
      <c:pieChart>
        <c:varyColors val="1"/>
        <c:ser>
          <c:idx val="0"/>
          <c:order val="0"/>
          <c:dPt>
            <c:idx val="0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FFBB-4C69-9BCB-4DAFF57CC032}"/>
              </c:ext>
            </c:extLst>
          </c:dPt>
          <c:dPt>
            <c:idx val="1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1-FFBB-4C69-9BCB-4DAFF57CC032}"/>
              </c:ext>
            </c:extLst>
          </c:dPt>
          <c:dPt>
            <c:idx val="3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2-FFBB-4C69-9BCB-4DAFF57CC032}"/>
              </c:ext>
            </c:extLst>
          </c:dPt>
          <c:dLbls>
            <c:dLbl>
              <c:idx val="0"/>
              <c:layout>
                <c:manualLayout>
                  <c:x val="2.7173920030858351E-2"/>
                  <c:y val="6.066988582235777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vehicles</a:t>
                    </a:r>
                    <a:fld id="{DE3944B0-0216-4E88-88D7-DAD6BCE0FE80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662B5887-7D24-45F5-9ABB-5E05DC63891E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FFBB-4C69-9BCB-4DAFF57CC032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machines</a:t>
                    </a:r>
                    <a:fld id="{9159351C-A963-47D4-ABC8-386B14D56917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39F9D5E1-F832-4F66-80D9-E50B82D940E2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FFBB-4C69-9BCB-4DAFF57CC032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2"/>
              <c:layout>
                <c:manualLayout>
                  <c:x val="-0.11589085106934845"/>
                  <c:y val="-5.2824311472837804E-3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IT</a:t>
                    </a:r>
                    <a:fld id="{687273C1-D73F-430D-A847-146B3DF22628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111D15BF-48F2-4094-A4F7-B5D51B8D45C6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FFBB-4C69-9BCB-4DAFF57CC032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3"/>
              <c:layout>
                <c:manualLayout>
                  <c:x val="2.7037786812351052E-2"/>
                  <c:y val="-7.7709995991170983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ships, aircrafts</a:t>
                    </a:r>
                    <a:fld id="{FD67D76E-7B07-4AD3-8FBC-D6D9391E610C}" type="CATEGORYNAME">
                      <a:rPr lang="en-US"/>
                      <a:pPr/>
                      <a:t>[NAZWA KATEGORII]</a:t>
                    </a:fld>
                    <a:r>
                      <a:rPr lang="en-US" baseline="0"/>
                      <a:t>
</a:t>
                    </a:r>
                    <a:fld id="{5A99610A-B3C2-4CA9-920F-DCFF369D26AD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FFBB-4C69-9BCB-4DAFF57CC032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4"/>
              <c:layout>
                <c:manualLayout>
                  <c:x val="0.14945471736375782"/>
                  <c:y val="-8.6823445423326248E-3"/>
                </c:manualLayout>
              </c:layout>
              <c:tx>
                <c:rich>
                  <a:bodyPr/>
                  <a:lstStyle/>
                  <a:p>
                    <a:fld id="{428DD3EC-DB3E-4C34-9B69-63315E40013F}" type="CATEGORYNAME">
                      <a:rPr lang="en-US"/>
                      <a:pPr/>
                      <a:t>[NAZWA KATEGORII]</a:t>
                    </a:fld>
                    <a:r>
                      <a:rPr lang="en-US"/>
                      <a:t>others</a:t>
                    </a:r>
                    <a:r>
                      <a:rPr lang="en-US" baseline="0"/>
                      <a:t>
</a:t>
                    </a:r>
                    <a:fld id="{3C5758C9-4081-4D28-B5DD-DDB2510BDEE3}" type="PERCENTAGE">
                      <a:rPr lang="en-US" baseline="0"/>
                      <a:pPr/>
                      <a:t>[PROCENTOWE]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FFBB-4C69-9BCB-4DAFF57CC032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multiLvlStrRef>
              <c:f>('[2]Dla ZPL'!$N$64,'[2]Dla ZPL'!$N$73:$N$76)</c:f>
            </c:multiLvlStrRef>
          </c:cat>
          <c:val>
            <c:numRef>
              <c:f>('[2]Dla ZPL'!$P$64,'[2]Dla ZPL'!$P$73:$P$76)</c:f>
              <c:numCache>
                <c:formatCode>General</c:formatCode>
                <c:ptCount val="5"/>
                <c:pt idx="0">
                  <c:v>38586.513127129037</c:v>
                </c:pt>
                <c:pt idx="1">
                  <c:v>15691.275729453464</c:v>
                </c:pt>
                <c:pt idx="2">
                  <c:v>806.37534648738654</c:v>
                </c:pt>
                <c:pt idx="3">
                  <c:v>874.53170080961718</c:v>
                </c:pt>
                <c:pt idx="4">
                  <c:v>472.75779965907878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FBB-4C69-9BCB-4DAFF57CC0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zero"/>
    <c:showDLblsOverMax val="0"/>
  </c:chart>
  <c:printSettings>
    <c:headerFooter alignWithMargins="0"/>
    <c:pageMargins b="1" l="0.7500000000000121" r="0.7500000000000121" t="1" header="0.5" footer="0.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8</xdr:row>
      <xdr:rowOff>77551</xdr:rowOff>
    </xdr:from>
    <xdr:to>
      <xdr:col>24</xdr:col>
      <xdr:colOff>79307</xdr:colOff>
      <xdr:row>29</xdr:row>
      <xdr:rowOff>141280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598713</xdr:colOff>
      <xdr:row>8</xdr:row>
      <xdr:rowOff>95240</xdr:rowOff>
    </xdr:from>
    <xdr:to>
      <xdr:col>30</xdr:col>
      <xdr:colOff>460306</xdr:colOff>
      <xdr:row>29</xdr:row>
      <xdr:rowOff>158969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244929</xdr:colOff>
      <xdr:row>8</xdr:row>
      <xdr:rowOff>77551</xdr:rowOff>
    </xdr:from>
    <xdr:to>
      <xdr:col>24</xdr:col>
      <xdr:colOff>79307</xdr:colOff>
      <xdr:row>28</xdr:row>
      <xdr:rowOff>0</xdr:rowOff>
    </xdr:to>
    <xdr:graphicFrame macro="">
      <xdr:nvGraphicFramePr>
        <xdr:cNvPr id="4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598713</xdr:colOff>
      <xdr:row>8</xdr:row>
      <xdr:rowOff>95240</xdr:rowOff>
    </xdr:from>
    <xdr:to>
      <xdr:col>30</xdr:col>
      <xdr:colOff>460306</xdr:colOff>
      <xdr:row>28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opac\Documents\Analizy\SZACOWANIE%20RYNKU%20LEASINGU%20-%20ZPL\2019\09%202019\model%20pe&#322;ny\Szacunek%20rynku%20leasingu%20I-IIIQ%202019_(29%2011%202019)%20MaNie%20FINAL%20(zwi&#281;kszenie%20szacunku%20RE%20w%20LE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pl/Documents/STATYSTYKA/2019/ZPL_I-IIIQ%202019%20(04%2012%20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a ZPL 2"/>
      <sheetName val="BOŚ LEASING wg miesięcznych"/>
      <sheetName val="IDEA estym. wg miesięcznych"/>
      <sheetName val="IDEA GETIN_estym. 30 06 2019"/>
      <sheetName val="Korekta IL"/>
      <sheetName val="Korekta LE"/>
      <sheetName val="Korekta Le+IL"/>
      <sheetName val="wyliczenia MiU"/>
      <sheetName val="Machines"/>
      <sheetName val="PEKAO_LE"/>
      <sheetName val="Dane Le"/>
      <sheetName val="PEKAO_IL"/>
      <sheetName val="Dane IL"/>
      <sheetName val="Dane Le+IL"/>
      <sheetName val="Market Le"/>
      <sheetName val="Market IL"/>
      <sheetName val="Market Le+IL"/>
      <sheetName val="EFL korekta MiU 2014"/>
      <sheetName val="Dla ZPL"/>
      <sheetName val="BNP"/>
      <sheetName val="Comp cum Le"/>
      <sheetName val="Comp I-IIIQ Le"/>
      <sheetName val="Comp cum IL"/>
      <sheetName val="Comp I-IIIQ IL"/>
      <sheetName val="Comp cum Le+IL"/>
      <sheetName val="Comp I-IIIQ Le+IL"/>
      <sheetName val="Verification 2018"/>
      <sheetName val="Verification 2019"/>
      <sheetName val="TOP 5"/>
      <sheetName val="comp IX"/>
      <sheetName val="Comp LE IX"/>
      <sheetName val="Comp IL IX"/>
      <sheetName val="Comp LE+IL IX"/>
      <sheetName val="Comp Q Le"/>
      <sheetName val="Comp IIIQ Le"/>
      <sheetName val="Comp Q IL"/>
      <sheetName val="Comp IIIQ IL"/>
      <sheetName val="Comp Q Le+IL"/>
      <sheetName val="Comp IIIQ Le+IL"/>
      <sheetName val="Comp cum MiU Le+IL"/>
      <sheetName val="Comp I-IIIQ  MiU Le+IL"/>
      <sheetName val="Comp cum MiU Le"/>
      <sheetName val="Comp I-IIIQ  MiU Le"/>
      <sheetName val="Comp cum MiU IL"/>
      <sheetName val="Comp I-IIIQ  MiU IL"/>
      <sheetName val="Real Estate"/>
      <sheetName val="Ceny Le"/>
      <sheetName val="Average value of the goods Le"/>
      <sheetName val="Ceny IL"/>
      <sheetName val="Average value of the goods  IL"/>
      <sheetName val="Wartości umów Le"/>
      <sheetName val="Value of sectors Le"/>
      <sheetName val="Wartości umów IL"/>
      <sheetName val="Value of sectors IL"/>
      <sheetName val="Parameters Le (2)"/>
      <sheetName val="Parameters IL (2)"/>
      <sheetName val="Parameters Le"/>
      <sheetName val="Parameters IL"/>
      <sheetName val="Currrency Le"/>
      <sheetName val="Currrency IL"/>
      <sheetName val="Clients"/>
      <sheetName val="struktura rynk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>
        <row r="5">
          <cell r="B5" t="str">
            <v>I-VI 2019 vs I-VI 2018</v>
          </cell>
        </row>
        <row r="10">
          <cell r="B10">
            <v>15082.291948072012</v>
          </cell>
          <cell r="C10">
            <v>13518.828170998735</v>
          </cell>
          <cell r="T10">
            <v>22748.458665604343</v>
          </cell>
          <cell r="U10">
            <v>20331.15420095939</v>
          </cell>
        </row>
        <row r="11">
          <cell r="B11">
            <v>2674.9861100502621</v>
          </cell>
          <cell r="C11">
            <v>2863.9023830797501</v>
          </cell>
          <cell r="T11">
            <v>4021.4424498993676</v>
          </cell>
          <cell r="U11">
            <v>4175.4689373866713</v>
          </cell>
        </row>
        <row r="13">
          <cell r="B13">
            <v>1642.0104943721717</v>
          </cell>
          <cell r="C13">
            <v>1777.7307021622885</v>
          </cell>
          <cell r="T13">
            <v>2470.6828912209121</v>
          </cell>
          <cell r="U13">
            <v>2509.7330524553781</v>
          </cell>
        </row>
        <row r="14">
          <cell r="B14">
            <v>4811.9639301451207</v>
          </cell>
          <cell r="C14">
            <v>5509.0963145702071</v>
          </cell>
          <cell r="T14">
            <v>6943.7378990081743</v>
          </cell>
          <cell r="U14">
            <v>7268.2295357813136</v>
          </cell>
        </row>
        <row r="15">
          <cell r="B15">
            <v>2035.1339136008814</v>
          </cell>
          <cell r="C15">
            <v>2104.9568098660507</v>
          </cell>
          <cell r="T15">
            <v>3019.7326661542975</v>
          </cell>
          <cell r="U15">
            <v>2950.087525196634</v>
          </cell>
        </row>
        <row r="16">
          <cell r="B16">
            <v>954.14176907390106</v>
          </cell>
          <cell r="C16">
            <v>657.97116536219357</v>
          </cell>
          <cell r="T16">
            <v>1184.2990664545903</v>
          </cell>
          <cell r="U16">
            <v>831.15420778731186</v>
          </cell>
        </row>
        <row r="17">
          <cell r="B17">
            <v>284.03671980090627</v>
          </cell>
          <cell r="C17">
            <v>336.94479194088535</v>
          </cell>
          <cell r="T17">
            <v>420.7178922295538</v>
          </cell>
          <cell r="U17">
            <v>520.68566756234429</v>
          </cell>
        </row>
        <row r="18">
          <cell r="B18">
            <v>9816.0598007727276</v>
          </cell>
          <cell r="C18">
            <v>10172.718003713691</v>
          </cell>
          <cell r="T18">
            <v>15039.903207352891</v>
          </cell>
          <cell r="U18">
            <v>15691.275729453464</v>
          </cell>
        </row>
        <row r="19">
          <cell r="B19">
            <v>493.69323448625761</v>
          </cell>
          <cell r="C19">
            <v>539.89182337104421</v>
          </cell>
          <cell r="T19">
            <v>702.07916684304041</v>
          </cell>
          <cell r="U19">
            <v>806.37534648738654</v>
          </cell>
        </row>
        <row r="20">
          <cell r="B20">
            <v>639.05106657400836</v>
          </cell>
          <cell r="C20">
            <v>594.90939494347299</v>
          </cell>
          <cell r="T20">
            <v>836.93605062087067</v>
          </cell>
          <cell r="U20">
            <v>874.53170080961718</v>
          </cell>
        </row>
        <row r="21">
          <cell r="B21">
            <v>208.07518305979519</v>
          </cell>
          <cell r="C21">
            <v>312.2979648531259</v>
          </cell>
          <cell r="T21">
            <v>350.41131156664454</v>
          </cell>
          <cell r="U21">
            <v>472.75779965907878</v>
          </cell>
        </row>
        <row r="25">
          <cell r="B25">
            <v>276.84444875963339</v>
          </cell>
          <cell r="C25">
            <v>374.89357709994431</v>
          </cell>
          <cell r="H25">
            <v>252.95411228608617</v>
          </cell>
          <cell r="I25">
            <v>45.704636084249728</v>
          </cell>
          <cell r="T25">
            <v>529.79856104571957</v>
          </cell>
          <cell r="U25">
            <v>420.59821318419404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a ZPL"/>
    </sheetNames>
    <sheetDataSet>
      <sheetData sheetId="0">
        <row r="9">
          <cell r="N9" t="str">
            <v>vehicles</v>
          </cell>
        </row>
        <row r="64">
          <cell r="N64" t="str">
            <v>vehicles</v>
          </cell>
          <cell r="O64">
            <v>40809.071530571237</v>
          </cell>
          <cell r="P64">
            <v>38586.513127129037</v>
          </cell>
        </row>
        <row r="73">
          <cell r="N73" t="str">
            <v>machines</v>
          </cell>
          <cell r="O73">
            <v>15039.903207352891</v>
          </cell>
          <cell r="P73">
            <v>15691.275729453464</v>
          </cell>
        </row>
        <row r="74">
          <cell r="N74" t="str">
            <v>IT</v>
          </cell>
          <cell r="O74">
            <v>702.07916684304041</v>
          </cell>
          <cell r="P74">
            <v>806.37534648738654</v>
          </cell>
        </row>
        <row r="75">
          <cell r="N75" t="str">
            <v>ships, aircrafts</v>
          </cell>
          <cell r="O75">
            <v>836.93605062087067</v>
          </cell>
          <cell r="P75">
            <v>874.53170080961718</v>
          </cell>
        </row>
        <row r="76">
          <cell r="N76" t="str">
            <v>others</v>
          </cell>
          <cell r="O76">
            <v>350.41131156664454</v>
          </cell>
          <cell r="P76">
            <v>472.75779965907878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B0000"/>
    <pageSetUpPr fitToPage="1"/>
  </sheetPr>
  <dimension ref="A1:R33"/>
  <sheetViews>
    <sheetView showGridLines="0" zoomScale="80" zoomScaleNormal="80" workbookViewId="0"/>
  </sheetViews>
  <sheetFormatPr defaultRowHeight="12.75" x14ac:dyDescent="0.2"/>
  <cols>
    <col min="1" max="1" width="6.28515625" style="1" customWidth="1"/>
    <col min="2" max="2" width="37" style="1" bestFit="1" customWidth="1"/>
    <col min="3" max="4" width="10.42578125" style="1" customWidth="1"/>
    <col min="5" max="5" width="8.28515625" style="1" customWidth="1"/>
    <col min="6" max="6" width="9" style="1" customWidth="1"/>
    <col min="7" max="7" width="11" style="1" customWidth="1"/>
    <col min="8" max="8" width="37" style="1" bestFit="1" customWidth="1"/>
    <col min="9" max="9" width="10.42578125" style="1" customWidth="1"/>
    <col min="10" max="10" width="11.140625" style="1" customWidth="1"/>
    <col min="11" max="11" width="9.28515625" style="1" customWidth="1"/>
    <col min="12" max="12" width="9.85546875" style="1" customWidth="1"/>
    <col min="13" max="13" width="10" style="1" customWidth="1"/>
    <col min="14" max="14" width="31.140625" style="3" customWidth="1"/>
    <col min="15" max="15" width="10.28515625" style="3" customWidth="1"/>
    <col min="16" max="16" width="12.140625" style="3" customWidth="1"/>
    <col min="17" max="17" width="5.5703125" style="3" customWidth="1"/>
    <col min="18" max="18" width="8.85546875" style="4" customWidth="1"/>
    <col min="19" max="19" width="9" style="3" customWidth="1"/>
    <col min="20" max="20" width="10.42578125" style="3" customWidth="1"/>
    <col min="21" max="23" width="9.140625" style="3"/>
    <col min="24" max="24" width="8.42578125" style="3" customWidth="1"/>
    <col min="25" max="25" width="2.42578125" style="3" customWidth="1"/>
    <col min="26" max="16384" width="9.140625" style="3"/>
  </cols>
  <sheetData>
    <row r="1" spans="1:18" s="40" customFormat="1" ht="26.25" x14ac:dyDescent="0.4">
      <c r="B1" s="40" t="s">
        <v>16</v>
      </c>
    </row>
    <row r="2" spans="1:18" s="40" customFormat="1" ht="26.25" x14ac:dyDescent="0.4"/>
    <row r="3" spans="1:18" s="40" customFormat="1" ht="26.25" x14ac:dyDescent="0.4">
      <c r="B3" s="40" t="s">
        <v>17</v>
      </c>
    </row>
    <row r="4" spans="1:18" ht="18" x14ac:dyDescent="0.2">
      <c r="B4" s="2"/>
    </row>
    <row r="5" spans="1:18" ht="18" x14ac:dyDescent="0.2">
      <c r="B5" s="2"/>
    </row>
    <row r="6" spans="1:18" ht="45" customHeight="1" x14ac:dyDescent="0.2">
      <c r="A6" s="5"/>
      <c r="B6" s="3"/>
      <c r="C6" s="87" t="s">
        <v>30</v>
      </c>
      <c r="D6" s="87"/>
      <c r="E6" s="87"/>
      <c r="F6" s="87"/>
      <c r="G6" s="5"/>
      <c r="H6" s="6"/>
      <c r="I6" s="87" t="s">
        <v>31</v>
      </c>
      <c r="J6" s="87"/>
      <c r="K6" s="87"/>
      <c r="L6" s="87"/>
      <c r="M6" s="5"/>
      <c r="O6" s="87" t="s">
        <v>32</v>
      </c>
      <c r="P6" s="87"/>
      <c r="Q6" s="87"/>
      <c r="R6" s="87"/>
    </row>
    <row r="7" spans="1:18" ht="15.75" customHeight="1" x14ac:dyDescent="0.2">
      <c r="A7" s="5"/>
      <c r="B7" s="7"/>
      <c r="C7" s="5"/>
      <c r="D7" s="5"/>
      <c r="E7" s="5"/>
      <c r="F7" s="5"/>
      <c r="G7" s="5"/>
      <c r="H7" s="7"/>
      <c r="I7" s="5"/>
      <c r="J7" s="5"/>
      <c r="K7" s="5"/>
      <c r="L7" s="5"/>
      <c r="M7" s="5"/>
      <c r="N7" s="7"/>
      <c r="O7" s="5"/>
      <c r="P7" s="5"/>
      <c r="Q7" s="5"/>
      <c r="R7" s="5"/>
    </row>
    <row r="8" spans="1:18" x14ac:dyDescent="0.2">
      <c r="B8" s="3"/>
      <c r="C8" s="6"/>
      <c r="D8" s="6"/>
      <c r="E8" s="6"/>
      <c r="H8" s="6"/>
      <c r="I8" s="6"/>
      <c r="J8" s="6"/>
      <c r="K8" s="6"/>
    </row>
    <row r="9" spans="1:18" ht="22.5" x14ac:dyDescent="0.2">
      <c r="A9" s="8"/>
      <c r="B9" s="3"/>
      <c r="C9" s="91" t="s">
        <v>33</v>
      </c>
      <c r="D9" s="91" t="s">
        <v>34</v>
      </c>
      <c r="E9" s="3"/>
      <c r="F9" s="91" t="s">
        <v>35</v>
      </c>
      <c r="G9" s="8"/>
      <c r="H9" s="6"/>
      <c r="I9" s="91" t="s">
        <v>37</v>
      </c>
      <c r="J9" s="91" t="s">
        <v>36</v>
      </c>
      <c r="K9" s="3"/>
      <c r="L9" s="91" t="s">
        <v>38</v>
      </c>
      <c r="M9" s="8"/>
      <c r="O9" s="91" t="s">
        <v>39</v>
      </c>
      <c r="P9" s="91" t="s">
        <v>40</v>
      </c>
      <c r="R9" s="91" t="s">
        <v>41</v>
      </c>
    </row>
    <row r="10" spans="1:18" x14ac:dyDescent="0.2">
      <c r="A10" s="9"/>
      <c r="B10" s="41" t="s">
        <v>18</v>
      </c>
      <c r="C10" s="10">
        <f>SUM(C11:C12,C14:C18)</f>
        <v>27484.564885115258</v>
      </c>
      <c r="D10" s="10">
        <f>SUM(D11:D12,D14:D18)</f>
        <v>26769.430337980109</v>
      </c>
      <c r="E10" s="6"/>
      <c r="F10" s="11">
        <f>IF(C10,D10/C10-1,"")</f>
        <v>-2.6019496765708028E-2</v>
      </c>
      <c r="G10" s="9"/>
      <c r="H10" s="41" t="s">
        <v>18</v>
      </c>
      <c r="I10" s="10">
        <f>SUM(I11:I12,I14:I18)</f>
        <v>13324.506645455982</v>
      </c>
      <c r="J10" s="10">
        <f>SUM(J11:J12,J14:J18)</f>
        <v>11817.082789148932</v>
      </c>
      <c r="K10" s="6"/>
      <c r="L10" s="11">
        <f>IF(I10,J10/I10-1,"")</f>
        <v>-0.11313168257686468</v>
      </c>
      <c r="M10" s="9"/>
      <c r="N10" s="41" t="s">
        <v>18</v>
      </c>
      <c r="O10" s="10">
        <f>SUM(O11:O12,O14:O18)</f>
        <v>40809.071530571237</v>
      </c>
      <c r="P10" s="10">
        <f>SUM(P11:P12,P14:P18)</f>
        <v>38586.513127129037</v>
      </c>
      <c r="R10" s="12">
        <f t="shared" ref="R10:R22" si="0">IF(O10,P10/O10-1,"")</f>
        <v>-5.4462361432977446E-2</v>
      </c>
    </row>
    <row r="11" spans="1:18" x14ac:dyDescent="0.2">
      <c r="A11" s="9"/>
      <c r="B11" s="42" t="s">
        <v>19</v>
      </c>
      <c r="C11" s="13">
        <f>'[1]Market Le+IL'!B10</f>
        <v>15082.291948072012</v>
      </c>
      <c r="D11" s="13">
        <f>'[1]Market Le+IL'!C10</f>
        <v>13518.828170998735</v>
      </c>
      <c r="F11" s="11">
        <f t="shared" ref="F11:F22" si="1">IF(C11,D11/C11-1,"")</f>
        <v>-0.10366221410222309</v>
      </c>
      <c r="G11" s="9"/>
      <c r="H11" s="42" t="s">
        <v>19</v>
      </c>
      <c r="I11" s="13">
        <f>O11-C11</f>
        <v>7666.1667175323309</v>
      </c>
      <c r="J11" s="13">
        <f>P11-D11</f>
        <v>6812.3260299606554</v>
      </c>
      <c r="L11" s="11">
        <f t="shared" ref="L11:L22" si="2">IF(I11,J11/I11-1,"")</f>
        <v>-0.11137778749566762</v>
      </c>
      <c r="M11" s="9"/>
      <c r="N11" s="42" t="s">
        <v>19</v>
      </c>
      <c r="O11" s="13">
        <f>'[1]Market Le+IL'!T10</f>
        <v>22748.458665604343</v>
      </c>
      <c r="P11" s="13">
        <f>'[1]Market Le+IL'!U10</f>
        <v>20331.15420095939</v>
      </c>
      <c r="Q11" s="4"/>
      <c r="R11" s="12">
        <f t="shared" si="0"/>
        <v>-0.1062623406789277</v>
      </c>
    </row>
    <row r="12" spans="1:18" x14ac:dyDescent="0.2">
      <c r="A12" s="9"/>
      <c r="B12" s="42" t="s">
        <v>20</v>
      </c>
      <c r="C12" s="13">
        <f>'[1]Market Le+IL'!B11</f>
        <v>2674.9861100502621</v>
      </c>
      <c r="D12" s="13">
        <f>'[1]Market Le+IL'!C11</f>
        <v>2863.9023830797501</v>
      </c>
      <c r="F12" s="11">
        <f t="shared" si="1"/>
        <v>7.062327251708167E-2</v>
      </c>
      <c r="G12" s="9"/>
      <c r="H12" s="42" t="s">
        <v>20</v>
      </c>
      <c r="I12" s="13">
        <f>O12-C12</f>
        <v>1346.4563398491055</v>
      </c>
      <c r="J12" s="13">
        <f>P12-D12</f>
        <v>1311.5665543069213</v>
      </c>
      <c r="L12" s="11">
        <f t="shared" si="2"/>
        <v>-2.5912303659318181E-2</v>
      </c>
      <c r="M12" s="9"/>
      <c r="N12" s="42" t="s">
        <v>20</v>
      </c>
      <c r="O12" s="13">
        <f>'[1]Market Le+IL'!T11</f>
        <v>4021.4424498993676</v>
      </c>
      <c r="P12" s="13">
        <f>'[1]Market Le+IL'!U11</f>
        <v>4175.4689373866713</v>
      </c>
      <c r="Q12" s="4"/>
      <c r="R12" s="12">
        <f t="shared" si="0"/>
        <v>3.8301303426873101E-2</v>
      </c>
    </row>
    <row r="13" spans="1:18" x14ac:dyDescent="0.2">
      <c r="A13" s="9"/>
      <c r="B13" s="42" t="s">
        <v>21</v>
      </c>
      <c r="C13" s="14">
        <f>SUM(C14:C17)</f>
        <v>9443.250107192076</v>
      </c>
      <c r="D13" s="14">
        <f>SUM(D14:D17)</f>
        <v>10049.754991960741</v>
      </c>
      <c r="F13" s="11">
        <f t="shared" si="1"/>
        <v>6.4226286276876765E-2</v>
      </c>
      <c r="G13" s="9"/>
      <c r="H13" s="42" t="s">
        <v>21</v>
      </c>
      <c r="I13" s="14">
        <f>SUM(I14:I17)</f>
        <v>4175.2024156458992</v>
      </c>
      <c r="J13" s="14">
        <f>SUM(J14:J17)</f>
        <v>3509.4493292598981</v>
      </c>
      <c r="L13" s="11">
        <f t="shared" si="2"/>
        <v>-0.15945408631955149</v>
      </c>
      <c r="M13" s="9"/>
      <c r="N13" s="42" t="s">
        <v>21</v>
      </c>
      <c r="O13" s="15">
        <f>SUM(O14:O17)</f>
        <v>13618.452522837975</v>
      </c>
      <c r="P13" s="15">
        <f>SUM(P14:P17)</f>
        <v>13559.204321220637</v>
      </c>
      <c r="Q13" s="4"/>
      <c r="R13" s="12">
        <f t="shared" si="0"/>
        <v>-4.3505825289605893E-3</v>
      </c>
    </row>
    <row r="14" spans="1:18" x14ac:dyDescent="0.2">
      <c r="A14" s="9"/>
      <c r="B14" s="43" t="s">
        <v>22</v>
      </c>
      <c r="C14" s="13">
        <f>'[1]Market Le+IL'!B13</f>
        <v>1642.0104943721717</v>
      </c>
      <c r="D14" s="13">
        <f>'[1]Market Le+IL'!C13</f>
        <v>1777.7307021622885</v>
      </c>
      <c r="E14" s="16"/>
      <c r="F14" s="11">
        <f t="shared" si="1"/>
        <v>8.2654896698458602E-2</v>
      </c>
      <c r="G14" s="9"/>
      <c r="H14" s="43" t="s">
        <v>22</v>
      </c>
      <c r="I14" s="13">
        <f>O14-C14</f>
        <v>828.67239684874039</v>
      </c>
      <c r="J14" s="13">
        <f>P14-D14</f>
        <v>732.00235029308965</v>
      </c>
      <c r="K14" s="16"/>
      <c r="L14" s="11">
        <f t="shared" si="2"/>
        <v>-0.11665653028056167</v>
      </c>
      <c r="M14" s="9"/>
      <c r="N14" s="43" t="s">
        <v>22</v>
      </c>
      <c r="O14" s="13">
        <f>'[1]Market Le+IL'!T13</f>
        <v>2470.6828912209121</v>
      </c>
      <c r="P14" s="13">
        <f>'[1]Market Le+IL'!U13</f>
        <v>2509.7330524553781</v>
      </c>
      <c r="Q14" s="17"/>
      <c r="R14" s="12">
        <f t="shared" si="0"/>
        <v>1.5805412087979143E-2</v>
      </c>
    </row>
    <row r="15" spans="1:18" x14ac:dyDescent="0.2">
      <c r="A15" s="9"/>
      <c r="B15" s="43" t="s">
        <v>23</v>
      </c>
      <c r="C15" s="13">
        <f>'[1]Market Le+IL'!B14</f>
        <v>4811.9639301451207</v>
      </c>
      <c r="D15" s="13">
        <f>'[1]Market Le+IL'!C14</f>
        <v>5509.0963145702071</v>
      </c>
      <c r="E15" s="16"/>
      <c r="F15" s="11">
        <f t="shared" si="1"/>
        <v>0.14487481505374911</v>
      </c>
      <c r="G15" s="9"/>
      <c r="H15" s="43" t="s">
        <v>23</v>
      </c>
      <c r="I15" s="13">
        <f t="shared" ref="I15:J22" si="3">O15-C15</f>
        <v>2131.7739688630536</v>
      </c>
      <c r="J15" s="13">
        <f t="shared" si="3"/>
        <v>1759.1332212111065</v>
      </c>
      <c r="K15" s="16"/>
      <c r="L15" s="11">
        <f t="shared" si="2"/>
        <v>-0.1748031231710222</v>
      </c>
      <c r="M15" s="9"/>
      <c r="N15" s="43" t="s">
        <v>23</v>
      </c>
      <c r="O15" s="13">
        <f>'[1]Market Le+IL'!T14</f>
        <v>6943.7378990081743</v>
      </c>
      <c r="P15" s="13">
        <f>'[1]Market Le+IL'!U14</f>
        <v>7268.2295357813136</v>
      </c>
      <c r="Q15" s="17"/>
      <c r="R15" s="12">
        <f t="shared" si="0"/>
        <v>4.6731550282087753E-2</v>
      </c>
    </row>
    <row r="16" spans="1:18" x14ac:dyDescent="0.2">
      <c r="A16" s="9"/>
      <c r="B16" s="43" t="s">
        <v>24</v>
      </c>
      <c r="C16" s="13">
        <f>'[1]Market Le+IL'!B15</f>
        <v>2035.1339136008814</v>
      </c>
      <c r="D16" s="13">
        <f>'[1]Market Le+IL'!C15</f>
        <v>2104.9568098660507</v>
      </c>
      <c r="E16" s="16"/>
      <c r="F16" s="11">
        <f t="shared" si="1"/>
        <v>3.430874784137794E-2</v>
      </c>
      <c r="G16" s="9"/>
      <c r="H16" s="43" t="s">
        <v>24</v>
      </c>
      <c r="I16" s="13">
        <f t="shared" si="3"/>
        <v>984.59875255341603</v>
      </c>
      <c r="J16" s="13">
        <f t="shared" si="3"/>
        <v>845.13071533058337</v>
      </c>
      <c r="K16" s="16"/>
      <c r="L16" s="11">
        <f t="shared" si="2"/>
        <v>-0.14164961804099618</v>
      </c>
      <c r="M16" s="9"/>
      <c r="N16" s="43" t="s">
        <v>24</v>
      </c>
      <c r="O16" s="13">
        <f>'[1]Market Le+IL'!T15</f>
        <v>3019.7326661542975</v>
      </c>
      <c r="P16" s="13">
        <f>'[1]Market Le+IL'!U15</f>
        <v>2950.087525196634</v>
      </c>
      <c r="Q16" s="17"/>
      <c r="R16" s="12">
        <f t="shared" si="0"/>
        <v>-2.3063346546619345E-2</v>
      </c>
    </row>
    <row r="17" spans="1:18" x14ac:dyDescent="0.2">
      <c r="A17" s="9"/>
      <c r="B17" s="43" t="s">
        <v>25</v>
      </c>
      <c r="C17" s="13">
        <f>'[1]Market Le+IL'!B16</f>
        <v>954.14176907390106</v>
      </c>
      <c r="D17" s="13">
        <f>'[1]Market Le+IL'!C16</f>
        <v>657.97116536219357</v>
      </c>
      <c r="E17" s="16"/>
      <c r="F17" s="11">
        <f t="shared" si="1"/>
        <v>-0.3104052388348677</v>
      </c>
      <c r="G17" s="9"/>
      <c r="H17" s="43" t="s">
        <v>25</v>
      </c>
      <c r="I17" s="13">
        <f t="shared" si="3"/>
        <v>230.15729738068922</v>
      </c>
      <c r="J17" s="13">
        <f t="shared" si="3"/>
        <v>173.18304242511829</v>
      </c>
      <c r="K17" s="16"/>
      <c r="L17" s="11">
        <f t="shared" si="2"/>
        <v>-0.24754485564423911</v>
      </c>
      <c r="M17" s="9"/>
      <c r="N17" s="43" t="s">
        <v>25</v>
      </c>
      <c r="O17" s="13">
        <f>'[1]Market Le+IL'!T16</f>
        <v>1184.2990664545903</v>
      </c>
      <c r="P17" s="13">
        <f>'[1]Market Le+IL'!U16</f>
        <v>831.15420778731186</v>
      </c>
      <c r="Q17" s="17"/>
      <c r="R17" s="12">
        <f t="shared" si="0"/>
        <v>-0.29818891922669521</v>
      </c>
    </row>
    <row r="18" spans="1:18" x14ac:dyDescent="0.2">
      <c r="A18" s="9"/>
      <c r="B18" s="42" t="s">
        <v>26</v>
      </c>
      <c r="C18" s="13">
        <f>'[1]Market Le+IL'!B17</f>
        <v>284.03671980090627</v>
      </c>
      <c r="D18" s="13">
        <f>'[1]Market Le+IL'!C17</f>
        <v>336.94479194088535</v>
      </c>
      <c r="F18" s="11">
        <f t="shared" si="1"/>
        <v>0.18627194461710683</v>
      </c>
      <c r="G18" s="9"/>
      <c r="H18" s="42" t="s">
        <v>26</v>
      </c>
      <c r="I18" s="13">
        <f t="shared" si="3"/>
        <v>136.68117242864753</v>
      </c>
      <c r="J18" s="13">
        <f t="shared" si="3"/>
        <v>183.74087562145894</v>
      </c>
      <c r="L18" s="11">
        <f t="shared" si="2"/>
        <v>0.34430274745688383</v>
      </c>
      <c r="M18" s="9"/>
      <c r="N18" s="42" t="s">
        <v>26</v>
      </c>
      <c r="O18" s="13">
        <f>'[1]Market Le+IL'!T17</f>
        <v>420.7178922295538</v>
      </c>
      <c r="P18" s="13">
        <f>'[1]Market Le+IL'!U17</f>
        <v>520.68566756234429</v>
      </c>
      <c r="Q18" s="4"/>
      <c r="R18" s="12">
        <f t="shared" si="0"/>
        <v>0.23761236966419697</v>
      </c>
    </row>
    <row r="19" spans="1:18" x14ac:dyDescent="0.2">
      <c r="A19" s="9"/>
      <c r="B19" s="41" t="s">
        <v>15</v>
      </c>
      <c r="C19" s="10">
        <f>'[1]Market Le+IL'!B18</f>
        <v>9816.0598007727276</v>
      </c>
      <c r="D19" s="10">
        <f>'[1]Market Le+IL'!C18</f>
        <v>10172.718003713691</v>
      </c>
      <c r="E19" s="6"/>
      <c r="F19" s="11">
        <f t="shared" si="1"/>
        <v>3.6334151398801362E-2</v>
      </c>
      <c r="G19" s="9"/>
      <c r="H19" s="41" t="s">
        <v>15</v>
      </c>
      <c r="I19" s="10">
        <f t="shared" si="3"/>
        <v>5223.843406580163</v>
      </c>
      <c r="J19" s="10">
        <f t="shared" si="3"/>
        <v>5518.5577257397726</v>
      </c>
      <c r="K19" s="6"/>
      <c r="L19" s="11">
        <f t="shared" si="2"/>
        <v>5.6417142747497984E-2</v>
      </c>
      <c r="M19" s="9"/>
      <c r="N19" s="41" t="s">
        <v>15</v>
      </c>
      <c r="O19" s="10">
        <f>'[1]Market Le+IL'!T18</f>
        <v>15039.903207352891</v>
      </c>
      <c r="P19" s="10">
        <f>'[1]Market Le+IL'!U18</f>
        <v>15691.275729453464</v>
      </c>
      <c r="R19" s="12">
        <f t="shared" si="0"/>
        <v>4.3309621951697297E-2</v>
      </c>
    </row>
    <row r="20" spans="1:18" x14ac:dyDescent="0.2">
      <c r="A20" s="9"/>
      <c r="B20" s="41" t="s">
        <v>10</v>
      </c>
      <c r="C20" s="10">
        <f>'[1]Market Le+IL'!B19</f>
        <v>493.69323448625761</v>
      </c>
      <c r="D20" s="10">
        <f>'[1]Market Le+IL'!C19</f>
        <v>539.89182337104421</v>
      </c>
      <c r="E20" s="6"/>
      <c r="F20" s="11">
        <f t="shared" si="1"/>
        <v>9.3577520730786068E-2</v>
      </c>
      <c r="G20" s="9"/>
      <c r="H20" s="41" t="s">
        <v>10</v>
      </c>
      <c r="I20" s="10">
        <f t="shared" si="3"/>
        <v>208.3859323567828</v>
      </c>
      <c r="J20" s="10">
        <f t="shared" si="3"/>
        <v>266.48352311634233</v>
      </c>
      <c r="K20" s="6"/>
      <c r="L20" s="11">
        <f t="shared" si="2"/>
        <v>0.27879804602207581</v>
      </c>
      <c r="M20" s="9"/>
      <c r="N20" s="41" t="s">
        <v>10</v>
      </c>
      <c r="O20" s="10">
        <f>'[1]Market Le+IL'!T19</f>
        <v>702.07916684304041</v>
      </c>
      <c r="P20" s="10">
        <f>'[1]Market Le+IL'!U19</f>
        <v>806.37534648738654</v>
      </c>
      <c r="R20" s="12">
        <f t="shared" si="0"/>
        <v>0.14855330363002062</v>
      </c>
    </row>
    <row r="21" spans="1:18" x14ac:dyDescent="0.2">
      <c r="A21" s="9"/>
      <c r="B21" s="41" t="s">
        <v>27</v>
      </c>
      <c r="C21" s="10">
        <f>'[1]Market Le+IL'!B20</f>
        <v>639.05106657400836</v>
      </c>
      <c r="D21" s="10">
        <f>'[1]Market Le+IL'!C20</f>
        <v>594.90939494347299</v>
      </c>
      <c r="E21" s="6"/>
      <c r="F21" s="11">
        <f t="shared" si="1"/>
        <v>-6.9073778199262748E-2</v>
      </c>
      <c r="G21" s="9"/>
      <c r="H21" s="41" t="s">
        <v>27</v>
      </c>
      <c r="I21" s="10">
        <f t="shared" si="3"/>
        <v>197.88498404686231</v>
      </c>
      <c r="J21" s="10">
        <f t="shared" si="3"/>
        <v>279.62230586614419</v>
      </c>
      <c r="K21" s="6"/>
      <c r="L21" s="11">
        <f t="shared" si="2"/>
        <v>0.41305469544836804</v>
      </c>
      <c r="M21" s="9"/>
      <c r="N21" s="41" t="s">
        <v>27</v>
      </c>
      <c r="O21" s="10">
        <f>'[1]Market Le+IL'!T20</f>
        <v>836.93605062087067</v>
      </c>
      <c r="P21" s="10">
        <f>'[1]Market Le+IL'!U20</f>
        <v>874.53170080961718</v>
      </c>
      <c r="R21" s="12">
        <f t="shared" si="0"/>
        <v>4.4920576859912575E-2</v>
      </c>
    </row>
    <row r="22" spans="1:18" x14ac:dyDescent="0.2">
      <c r="A22" s="9"/>
      <c r="B22" s="41" t="s">
        <v>26</v>
      </c>
      <c r="C22" s="10">
        <f>'[1]Market Le+IL'!B21</f>
        <v>208.07518305979519</v>
      </c>
      <c r="D22" s="10">
        <f>'[1]Market Le+IL'!C21</f>
        <v>312.2979648531259</v>
      </c>
      <c r="E22" s="6"/>
      <c r="F22" s="11">
        <f t="shared" si="1"/>
        <v>0.50089001610240036</v>
      </c>
      <c r="G22" s="9"/>
      <c r="H22" s="41" t="s">
        <v>26</v>
      </c>
      <c r="I22" s="10">
        <f t="shared" si="3"/>
        <v>142.33612850684935</v>
      </c>
      <c r="J22" s="10">
        <f t="shared" si="3"/>
        <v>160.45983480595288</v>
      </c>
      <c r="K22" s="6"/>
      <c r="L22" s="11">
        <f t="shared" si="2"/>
        <v>0.12733033060001619</v>
      </c>
      <c r="M22" s="9"/>
      <c r="N22" s="41" t="s">
        <v>26</v>
      </c>
      <c r="O22" s="10">
        <f>'[1]Market Le+IL'!T21</f>
        <v>350.41131156664454</v>
      </c>
      <c r="P22" s="10">
        <f>'[1]Market Le+IL'!U21</f>
        <v>472.75779965907878</v>
      </c>
      <c r="R22" s="12">
        <f t="shared" si="0"/>
        <v>0.34915108061277644</v>
      </c>
    </row>
    <row r="23" spans="1:18" ht="11.25" customHeight="1" thickBot="1" x14ac:dyDescent="0.25">
      <c r="A23" s="6"/>
      <c r="B23" s="44"/>
      <c r="C23" s="6"/>
      <c r="D23" s="6"/>
      <c r="E23" s="6"/>
      <c r="F23" s="6"/>
      <c r="G23" s="6"/>
      <c r="H23" s="44"/>
      <c r="I23" s="6"/>
      <c r="J23" s="6"/>
      <c r="K23" s="6"/>
      <c r="L23" s="6"/>
      <c r="M23" s="6"/>
      <c r="N23" s="44"/>
      <c r="O23" s="6"/>
      <c r="P23" s="6"/>
      <c r="R23" s="3"/>
    </row>
    <row r="24" spans="1:18" ht="16.5" thickBot="1" x14ac:dyDescent="0.25">
      <c r="A24" s="18"/>
      <c r="B24" s="45" t="s">
        <v>44</v>
      </c>
      <c r="C24" s="19">
        <f>C10+C19+C20+C21+C22</f>
        <v>38641.44417000805</v>
      </c>
      <c r="D24" s="20">
        <f>D10+D19+D20+D21+D22</f>
        <v>38389.247524861443</v>
      </c>
      <c r="E24" s="6"/>
      <c r="F24" s="21">
        <f>IF(C24,D24/C24-1,"")</f>
        <v>-6.5265843594518591E-3</v>
      </c>
      <c r="G24" s="18"/>
      <c r="H24" s="45" t="s">
        <v>44</v>
      </c>
      <c r="I24" s="19">
        <f>I10+I19+I20+I21+I22</f>
        <v>19096.957096946637</v>
      </c>
      <c r="J24" s="20">
        <f>J10+J19+J20+J21+J22</f>
        <v>18042.206178677145</v>
      </c>
      <c r="K24" s="6"/>
      <c r="L24" s="21">
        <f>IF(I24,J24/I24-1,"")</f>
        <v>-5.5231360311226441E-2</v>
      </c>
      <c r="M24" s="18"/>
      <c r="N24" s="45" t="s">
        <v>44</v>
      </c>
      <c r="O24" s="19">
        <f>SUM(O10,O19:O22)</f>
        <v>57738.401266954686</v>
      </c>
      <c r="P24" s="20">
        <f>SUM(P10,P19:P22)</f>
        <v>56431.45370353858</v>
      </c>
      <c r="R24" s="22">
        <f>IF(O24,P24/O24-1,"")</f>
        <v>-2.263567287520496E-2</v>
      </c>
    </row>
    <row r="25" spans="1:18" s="6" customFormat="1" ht="6" customHeight="1" thickBot="1" x14ac:dyDescent="0.25">
      <c r="A25" s="23"/>
      <c r="B25" s="46"/>
      <c r="C25" s="24"/>
      <c r="D25" s="24"/>
      <c r="E25" s="25"/>
      <c r="F25" s="23"/>
      <c r="G25" s="23"/>
      <c r="H25" s="46"/>
      <c r="I25" s="24"/>
      <c r="J25" s="24"/>
      <c r="K25" s="25"/>
      <c r="L25" s="23"/>
      <c r="M25" s="23"/>
      <c r="N25" s="46"/>
      <c r="O25" s="24"/>
      <c r="P25" s="24"/>
      <c r="Q25" s="25"/>
      <c r="R25" s="23"/>
    </row>
    <row r="26" spans="1:18" ht="16.5" customHeight="1" thickBot="1" x14ac:dyDescent="0.25">
      <c r="A26" s="6"/>
      <c r="B26" s="47" t="s">
        <v>45</v>
      </c>
      <c r="C26" s="19">
        <f>'[1]Market Le+IL'!B25</f>
        <v>276.84444875963339</v>
      </c>
      <c r="D26" s="20">
        <f>'[1]Market Le+IL'!C25</f>
        <v>374.89357709994431</v>
      </c>
      <c r="E26" s="16"/>
      <c r="F26" s="21">
        <f>IF(C26,D26/C26-1,"")</f>
        <v>0.35416685716331919</v>
      </c>
      <c r="G26" s="16"/>
      <c r="H26" s="47" t="s">
        <v>45</v>
      </c>
      <c r="I26" s="19">
        <f>'[1]Market Le+IL'!H25</f>
        <v>252.95411228608617</v>
      </c>
      <c r="J26" s="20">
        <f>'[1]Market Le+IL'!I25</f>
        <v>45.704636084249728</v>
      </c>
      <c r="K26" s="16"/>
      <c r="L26" s="21">
        <f>IF(I26,J26/I26-1,"")</f>
        <v>-0.8193164931331155</v>
      </c>
      <c r="M26" s="6"/>
      <c r="N26" s="47" t="s">
        <v>45</v>
      </c>
      <c r="O26" s="19">
        <f>'[1]Market Le+IL'!T25</f>
        <v>529.79856104571957</v>
      </c>
      <c r="P26" s="20">
        <f>'[1]Market Le+IL'!U25</f>
        <v>420.59821318419404</v>
      </c>
      <c r="Q26" s="6"/>
      <c r="R26" s="21">
        <f>IF(O26,P26/O26-1,"")</f>
        <v>-0.2061167316989031</v>
      </c>
    </row>
    <row r="27" spans="1:18" s="6" customFormat="1" ht="6" customHeight="1" thickBot="1" x14ac:dyDescent="0.25">
      <c r="A27" s="23"/>
      <c r="B27" s="44"/>
      <c r="C27" s="26"/>
      <c r="D27" s="26"/>
      <c r="E27" s="27"/>
      <c r="F27" s="28"/>
      <c r="G27" s="28"/>
      <c r="H27" s="44"/>
      <c r="I27" s="26"/>
      <c r="J27" s="26"/>
      <c r="K27" s="27"/>
      <c r="L27" s="28"/>
      <c r="M27" s="23"/>
      <c r="N27" s="44"/>
      <c r="O27" s="24"/>
      <c r="P27" s="24"/>
      <c r="Q27" s="25"/>
      <c r="R27" s="23"/>
    </row>
    <row r="28" spans="1:18" ht="16.5" customHeight="1" thickBot="1" x14ac:dyDescent="0.25">
      <c r="A28" s="6"/>
      <c r="B28" s="48" t="s">
        <v>46</v>
      </c>
      <c r="C28" s="19">
        <f>C24+C26</f>
        <v>38918.288618767685</v>
      </c>
      <c r="D28" s="19">
        <f>D24+D26</f>
        <v>38764.141101961388</v>
      </c>
      <c r="E28" s="16"/>
      <c r="F28" s="21">
        <f>IF(C28,D28/C28-1,"")</f>
        <v>-3.9607989528080978E-3</v>
      </c>
      <c r="G28" s="16"/>
      <c r="H28" s="48" t="s">
        <v>46</v>
      </c>
      <c r="I28" s="19">
        <f>I26+I24</f>
        <v>19349.911209232723</v>
      </c>
      <c r="J28" s="20">
        <f>J26+J24</f>
        <v>18087.910814761395</v>
      </c>
      <c r="K28" s="16"/>
      <c r="L28" s="21">
        <f>IF(I28,J28/I28-1,"")</f>
        <v>-6.5219957901882841E-2</v>
      </c>
      <c r="M28" s="6"/>
      <c r="N28" s="48" t="s">
        <v>46</v>
      </c>
      <c r="O28" s="19">
        <f>O24+O26</f>
        <v>58268.199828000405</v>
      </c>
      <c r="P28" s="20">
        <f>P24+P26</f>
        <v>56852.051916722776</v>
      </c>
      <c r="Q28" s="6"/>
      <c r="R28" s="21">
        <f>IF(O28,P28/O28-1,"")</f>
        <v>-2.4303958513527069E-2</v>
      </c>
    </row>
    <row r="29" spans="1:18" ht="18" customHeight="1" x14ac:dyDescent="0.2">
      <c r="A29" s="6"/>
      <c r="B29" s="31"/>
      <c r="C29" s="32"/>
      <c r="D29" s="32"/>
      <c r="E29" s="31"/>
      <c r="F29" s="31"/>
      <c r="G29" s="31"/>
      <c r="H29" s="31"/>
      <c r="I29" s="32"/>
      <c r="J29" s="32"/>
      <c r="K29" s="31"/>
      <c r="L29" s="31"/>
      <c r="M29" s="31"/>
      <c r="N29" s="33"/>
      <c r="O29" s="32"/>
      <c r="P29" s="32"/>
      <c r="Q29" s="34"/>
      <c r="R29" s="29"/>
    </row>
    <row r="30" spans="1:18" ht="18" customHeight="1" x14ac:dyDescent="0.2">
      <c r="A30" s="6"/>
      <c r="B30" s="86" t="s">
        <v>42</v>
      </c>
      <c r="C30" s="32"/>
      <c r="D30" s="32"/>
      <c r="E30" s="31"/>
      <c r="F30" s="31"/>
      <c r="G30" s="31"/>
      <c r="H30" s="31"/>
      <c r="I30" s="32"/>
      <c r="J30" s="32"/>
      <c r="K30" s="31"/>
      <c r="L30" s="31"/>
      <c r="M30" s="31"/>
      <c r="N30" s="35"/>
      <c r="O30" s="32"/>
      <c r="P30" s="32"/>
      <c r="Q30" s="36"/>
      <c r="R30" s="37"/>
    </row>
    <row r="31" spans="1:18" ht="18" customHeight="1" x14ac:dyDescent="0.2">
      <c r="A31" s="6"/>
      <c r="B31" s="31"/>
      <c r="C31" s="32"/>
      <c r="D31" s="32"/>
      <c r="E31" s="31"/>
      <c r="F31" s="31"/>
      <c r="G31" s="31"/>
      <c r="H31" s="31"/>
      <c r="I31" s="32"/>
      <c r="J31" s="32"/>
      <c r="K31" s="31"/>
      <c r="L31" s="31"/>
      <c r="M31" s="31"/>
      <c r="N31" s="35"/>
      <c r="O31" s="32"/>
      <c r="P31" s="32"/>
      <c r="Q31" s="36"/>
      <c r="R31" s="37"/>
    </row>
    <row r="32" spans="1:18" s="30" customFormat="1" x14ac:dyDescent="0.2">
      <c r="A32" s="38"/>
      <c r="B32" s="39"/>
      <c r="C32" s="39"/>
      <c r="D32" s="39"/>
      <c r="E32" s="39"/>
      <c r="F32" s="39"/>
      <c r="G32" s="39"/>
      <c r="H32" s="38"/>
      <c r="I32" s="38"/>
      <c r="J32" s="38"/>
      <c r="K32" s="38"/>
      <c r="L32" s="38"/>
      <c r="M32" s="38"/>
      <c r="R32" s="38"/>
    </row>
    <row r="33" spans="1:18" s="30" customFormat="1" x14ac:dyDescent="0.2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R33" s="38"/>
    </row>
  </sheetData>
  <mergeCells count="3">
    <mergeCell ref="O6:R6"/>
    <mergeCell ref="I6:L6"/>
    <mergeCell ref="C6:F6"/>
  </mergeCells>
  <pageMargins left="0.43" right="0.43" top="0.39" bottom="0.51181102362204722" header="0.51181102362204722" footer="0.51181102362204722"/>
  <pageSetup paperSize="9" scale="27" orientation="landscape" horizontalDpi="4294967295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workbookViewId="0"/>
  </sheetViews>
  <sheetFormatPr defaultRowHeight="12.75" x14ac:dyDescent="0.2"/>
  <cols>
    <col min="1" max="1" width="6.28515625" style="49" customWidth="1"/>
    <col min="2" max="2" width="37" style="49" bestFit="1" customWidth="1"/>
    <col min="3" max="4" width="10.42578125" style="49" customWidth="1"/>
    <col min="5" max="5" width="8.28515625" style="49" customWidth="1"/>
    <col min="6" max="6" width="9" style="49" customWidth="1"/>
    <col min="7" max="7" width="11" style="49" customWidth="1"/>
    <col min="8" max="8" width="37" style="49" bestFit="1" customWidth="1"/>
    <col min="9" max="9" width="10.42578125" style="49" customWidth="1"/>
    <col min="10" max="10" width="11.140625" style="49" customWidth="1"/>
    <col min="11" max="11" width="9.28515625" style="49" customWidth="1"/>
    <col min="12" max="12" width="9.85546875" style="49" customWidth="1"/>
    <col min="13" max="13" width="10" style="49" customWidth="1"/>
    <col min="14" max="14" width="31.140625" style="50" customWidth="1"/>
    <col min="15" max="15" width="10.28515625" style="50" customWidth="1"/>
    <col min="16" max="16" width="12.140625" style="50" customWidth="1"/>
    <col min="17" max="17" width="5.5703125" style="50" customWidth="1"/>
    <col min="18" max="18" width="10" style="49" bestFit="1" customWidth="1"/>
    <col min="19" max="19" width="9" style="50" customWidth="1"/>
    <col min="20" max="20" width="10.42578125" style="50" customWidth="1"/>
    <col min="21" max="23" width="9.140625" style="50"/>
    <col min="24" max="24" width="8.42578125" style="50" customWidth="1"/>
    <col min="25" max="25" width="2.42578125" style="50" customWidth="1"/>
    <col min="26" max="16384" width="9.140625" style="50"/>
  </cols>
  <sheetData>
    <row r="1" spans="1:19" ht="18" x14ac:dyDescent="0.2">
      <c r="B1" s="85" t="s">
        <v>28</v>
      </c>
    </row>
    <row r="2" spans="1:19" ht="15.75" x14ac:dyDescent="0.2">
      <c r="B2" s="52"/>
    </row>
    <row r="3" spans="1:19" ht="20.25" x14ac:dyDescent="0.25">
      <c r="A3" s="50"/>
      <c r="B3" s="89" t="s">
        <v>29</v>
      </c>
      <c r="C3" s="90"/>
      <c r="D3" s="90"/>
      <c r="E3" s="90"/>
      <c r="F3" s="90"/>
      <c r="G3" s="83"/>
      <c r="H3" s="50"/>
      <c r="I3" s="84"/>
      <c r="J3" s="50"/>
      <c r="M3" s="50"/>
      <c r="Q3" s="49"/>
      <c r="R3" s="50"/>
      <c r="S3" s="49"/>
    </row>
    <row r="4" spans="1:19" ht="18" x14ac:dyDescent="0.2">
      <c r="B4" s="85"/>
    </row>
    <row r="5" spans="1:19" ht="18" x14ac:dyDescent="0.2">
      <c r="B5" s="85"/>
    </row>
    <row r="6" spans="1:19" ht="45" customHeight="1" x14ac:dyDescent="0.2">
      <c r="A6" s="51"/>
      <c r="B6" s="50"/>
      <c r="C6" s="88" t="s">
        <v>30</v>
      </c>
      <c r="D6" s="88"/>
      <c r="E6" s="88"/>
      <c r="F6" s="88"/>
      <c r="G6" s="51"/>
      <c r="H6" s="50"/>
      <c r="I6" s="88" t="s">
        <v>31</v>
      </c>
      <c r="J6" s="88"/>
      <c r="K6" s="88"/>
      <c r="L6" s="88"/>
      <c r="M6" s="51"/>
      <c r="O6" s="88" t="s">
        <v>32</v>
      </c>
      <c r="P6" s="88"/>
      <c r="Q6" s="88"/>
      <c r="R6" s="88"/>
    </row>
    <row r="7" spans="1:19" ht="15.75" customHeight="1" x14ac:dyDescent="0.2">
      <c r="A7" s="51"/>
      <c r="B7" s="52"/>
      <c r="C7" s="51"/>
      <c r="D7" s="51"/>
      <c r="E7" s="51"/>
      <c r="F7" s="51"/>
      <c r="G7" s="51"/>
      <c r="H7" s="52"/>
      <c r="I7" s="51"/>
      <c r="J7" s="51"/>
      <c r="K7" s="51"/>
      <c r="L7" s="51"/>
      <c r="M7" s="51"/>
      <c r="N7" s="52"/>
      <c r="O7" s="51"/>
      <c r="P7" s="51"/>
      <c r="Q7" s="51"/>
      <c r="R7" s="51"/>
    </row>
    <row r="8" spans="1:19" x14ac:dyDescent="0.2">
      <c r="B8" s="50"/>
      <c r="C8" s="50"/>
      <c r="D8" s="50"/>
      <c r="E8" s="50"/>
      <c r="H8" s="50"/>
      <c r="I8" s="50"/>
      <c r="J8" s="50"/>
      <c r="K8" s="50"/>
    </row>
    <row r="9" spans="1:19" ht="22.5" x14ac:dyDescent="0.2">
      <c r="A9" s="53"/>
      <c r="B9" s="50"/>
      <c r="C9" s="54" t="s">
        <v>33</v>
      </c>
      <c r="D9" s="54" t="s">
        <v>34</v>
      </c>
      <c r="E9" s="50"/>
      <c r="F9" s="54" t="s">
        <v>35</v>
      </c>
      <c r="G9" s="53"/>
      <c r="H9" s="50"/>
      <c r="I9" s="54" t="s">
        <v>37</v>
      </c>
      <c r="J9" s="54" t="s">
        <v>36</v>
      </c>
      <c r="K9" s="50"/>
      <c r="L9" s="54" t="s">
        <v>38</v>
      </c>
      <c r="M9" s="53"/>
      <c r="O9" s="54" t="s">
        <v>39</v>
      </c>
      <c r="P9" s="54" t="s">
        <v>40</v>
      </c>
      <c r="R9" s="54" t="s">
        <v>41</v>
      </c>
    </row>
    <row r="10" spans="1:19" x14ac:dyDescent="0.2">
      <c r="A10" s="55"/>
      <c r="B10" s="56" t="s">
        <v>0</v>
      </c>
      <c r="C10" s="57">
        <f>SUM(C11:C12,C14:C18)</f>
        <v>27484.564885115258</v>
      </c>
      <c r="D10" s="57">
        <f>SUM(D11:D12,D14:D18)</f>
        <v>26769.430337980109</v>
      </c>
      <c r="E10" s="50"/>
      <c r="F10" s="58">
        <f>IF(C10,D10/C10-1,"")</f>
        <v>-2.6019496765708028E-2</v>
      </c>
      <c r="G10" s="55"/>
      <c r="H10" s="56" t="s">
        <v>0</v>
      </c>
      <c r="I10" s="57">
        <f>SUM(I11:I12,I14:I18)</f>
        <v>13324.506645455982</v>
      </c>
      <c r="J10" s="57">
        <f>SUM(J11:J12,J14:J18)</f>
        <v>11817.082789148932</v>
      </c>
      <c r="K10" s="50"/>
      <c r="L10" s="58">
        <f>IF(I10,J10/I10-1,"")</f>
        <v>-0.11313168257686468</v>
      </c>
      <c r="M10" s="55"/>
      <c r="N10" s="56" t="s">
        <v>0</v>
      </c>
      <c r="O10" s="57">
        <f>SUM(O11:O12,O14:O18)</f>
        <v>40809.071530571237</v>
      </c>
      <c r="P10" s="57">
        <f>SUM(P11:P12,P14:P18)</f>
        <v>38586.513127129037</v>
      </c>
      <c r="R10" s="58">
        <f t="shared" ref="R10:R22" si="0">IF(O10,P10/O10-1,"")</f>
        <v>-5.4462361432977446E-2</v>
      </c>
    </row>
    <row r="11" spans="1:19" x14ac:dyDescent="0.2">
      <c r="A11" s="55"/>
      <c r="B11" s="59" t="s">
        <v>1</v>
      </c>
      <c r="C11" s="60">
        <f>'[1]Market Le+IL'!B10</f>
        <v>15082.291948072012</v>
      </c>
      <c r="D11" s="60">
        <f>'[1]Market Le+IL'!C10</f>
        <v>13518.828170998735</v>
      </c>
      <c r="F11" s="58">
        <f t="shared" ref="F11:F22" si="1">IF(C11,D11/C11-1,"")</f>
        <v>-0.10366221410222309</v>
      </c>
      <c r="G11" s="55"/>
      <c r="H11" s="59" t="s">
        <v>1</v>
      </c>
      <c r="I11" s="60">
        <f>O11-C11</f>
        <v>7666.1667175323309</v>
      </c>
      <c r="J11" s="60">
        <f>P11-D11</f>
        <v>6812.3260299606554</v>
      </c>
      <c r="L11" s="58">
        <f t="shared" ref="L11:L22" si="2">IF(I11,J11/I11-1,"")</f>
        <v>-0.11137778749566762</v>
      </c>
      <c r="M11" s="55"/>
      <c r="N11" s="59" t="s">
        <v>1</v>
      </c>
      <c r="O11" s="60">
        <f>'[1]Market Le+IL'!T10</f>
        <v>22748.458665604343</v>
      </c>
      <c r="P11" s="60">
        <f>'[1]Market Le+IL'!U10</f>
        <v>20331.15420095939</v>
      </c>
      <c r="Q11" s="49"/>
      <c r="R11" s="58">
        <f t="shared" si="0"/>
        <v>-0.1062623406789277</v>
      </c>
    </row>
    <row r="12" spans="1:19" x14ac:dyDescent="0.2">
      <c r="A12" s="55"/>
      <c r="B12" s="59" t="s">
        <v>2</v>
      </c>
      <c r="C12" s="60">
        <f>'[1]Market Le+IL'!B11</f>
        <v>2674.9861100502621</v>
      </c>
      <c r="D12" s="60">
        <f>'[1]Market Le+IL'!C11</f>
        <v>2863.9023830797501</v>
      </c>
      <c r="F12" s="58">
        <f t="shared" si="1"/>
        <v>7.062327251708167E-2</v>
      </c>
      <c r="G12" s="55"/>
      <c r="H12" s="59" t="s">
        <v>2</v>
      </c>
      <c r="I12" s="60">
        <f>O12-C12</f>
        <v>1346.4563398491055</v>
      </c>
      <c r="J12" s="60">
        <f>P12-D12</f>
        <v>1311.5665543069213</v>
      </c>
      <c r="L12" s="58">
        <f t="shared" si="2"/>
        <v>-2.5912303659318181E-2</v>
      </c>
      <c r="M12" s="55"/>
      <c r="N12" s="59" t="s">
        <v>2</v>
      </c>
      <c r="O12" s="60">
        <f>'[1]Market Le+IL'!T11</f>
        <v>4021.4424498993676</v>
      </c>
      <c r="P12" s="60">
        <f>'[1]Market Le+IL'!U11</f>
        <v>4175.4689373866713</v>
      </c>
      <c r="Q12" s="49"/>
      <c r="R12" s="58">
        <f t="shared" si="0"/>
        <v>3.8301303426873101E-2</v>
      </c>
    </row>
    <row r="13" spans="1:19" x14ac:dyDescent="0.2">
      <c r="A13" s="55"/>
      <c r="B13" s="59" t="s">
        <v>3</v>
      </c>
      <c r="C13" s="61">
        <f>SUM(C14:C17)</f>
        <v>9443.250107192076</v>
      </c>
      <c r="D13" s="61">
        <f>SUM(D14:D17)</f>
        <v>10049.754991960741</v>
      </c>
      <c r="F13" s="58">
        <f t="shared" si="1"/>
        <v>6.4226286276876765E-2</v>
      </c>
      <c r="G13" s="55"/>
      <c r="H13" s="59" t="s">
        <v>3</v>
      </c>
      <c r="I13" s="61">
        <f>SUM(I14:I17)</f>
        <v>4175.2024156458992</v>
      </c>
      <c r="J13" s="61">
        <f>SUM(J14:J17)</f>
        <v>3509.4493292598981</v>
      </c>
      <c r="L13" s="58">
        <f t="shared" si="2"/>
        <v>-0.15945408631955149</v>
      </c>
      <c r="M13" s="55"/>
      <c r="N13" s="59" t="s">
        <v>3</v>
      </c>
      <c r="O13" s="61">
        <f>SUM(O14:O17)</f>
        <v>13618.452522837975</v>
      </c>
      <c r="P13" s="61">
        <f>SUM(P14:P17)</f>
        <v>13559.204321220637</v>
      </c>
      <c r="Q13" s="49"/>
      <c r="R13" s="58">
        <f t="shared" si="0"/>
        <v>-4.3505825289605893E-3</v>
      </c>
    </row>
    <row r="14" spans="1:19" x14ac:dyDescent="0.2">
      <c r="A14" s="55"/>
      <c r="B14" s="62" t="s">
        <v>4</v>
      </c>
      <c r="C14" s="60">
        <f>'[1]Market Le+IL'!B13</f>
        <v>1642.0104943721717</v>
      </c>
      <c r="D14" s="60">
        <f>'[1]Market Le+IL'!C13</f>
        <v>1777.7307021622885</v>
      </c>
      <c r="E14" s="63"/>
      <c r="F14" s="58">
        <f t="shared" si="1"/>
        <v>8.2654896698458602E-2</v>
      </c>
      <c r="G14" s="55"/>
      <c r="H14" s="62" t="s">
        <v>4</v>
      </c>
      <c r="I14" s="60">
        <f>O14-C14</f>
        <v>828.67239684874039</v>
      </c>
      <c r="J14" s="60">
        <f>P14-D14</f>
        <v>732.00235029308965</v>
      </c>
      <c r="K14" s="63"/>
      <c r="L14" s="58">
        <f t="shared" si="2"/>
        <v>-0.11665653028056167</v>
      </c>
      <c r="M14" s="55"/>
      <c r="N14" s="62" t="s">
        <v>4</v>
      </c>
      <c r="O14" s="60">
        <f>'[1]Market Le+IL'!T13</f>
        <v>2470.6828912209121</v>
      </c>
      <c r="P14" s="60">
        <f>'[1]Market Le+IL'!U13</f>
        <v>2509.7330524553781</v>
      </c>
      <c r="Q14" s="63"/>
      <c r="R14" s="58">
        <f t="shared" si="0"/>
        <v>1.5805412087979143E-2</v>
      </c>
    </row>
    <row r="15" spans="1:19" x14ac:dyDescent="0.2">
      <c r="A15" s="55"/>
      <c r="B15" s="62" t="s">
        <v>5</v>
      </c>
      <c r="C15" s="60">
        <f>'[1]Market Le+IL'!B14</f>
        <v>4811.9639301451207</v>
      </c>
      <c r="D15" s="60">
        <f>'[1]Market Le+IL'!C14</f>
        <v>5509.0963145702071</v>
      </c>
      <c r="E15" s="63"/>
      <c r="F15" s="58">
        <f t="shared" si="1"/>
        <v>0.14487481505374911</v>
      </c>
      <c r="G15" s="55"/>
      <c r="H15" s="62" t="s">
        <v>5</v>
      </c>
      <c r="I15" s="60">
        <f t="shared" ref="I15:J22" si="3">O15-C15</f>
        <v>2131.7739688630536</v>
      </c>
      <c r="J15" s="60">
        <f t="shared" si="3"/>
        <v>1759.1332212111065</v>
      </c>
      <c r="K15" s="63"/>
      <c r="L15" s="58">
        <f t="shared" si="2"/>
        <v>-0.1748031231710222</v>
      </c>
      <c r="M15" s="55"/>
      <c r="N15" s="62" t="s">
        <v>5</v>
      </c>
      <c r="O15" s="60">
        <f>'[1]Market Le+IL'!T14</f>
        <v>6943.7378990081743</v>
      </c>
      <c r="P15" s="60">
        <f>'[1]Market Le+IL'!U14</f>
        <v>7268.2295357813136</v>
      </c>
      <c r="Q15" s="63"/>
      <c r="R15" s="58">
        <f t="shared" si="0"/>
        <v>4.6731550282087753E-2</v>
      </c>
    </row>
    <row r="16" spans="1:19" x14ac:dyDescent="0.2">
      <c r="A16" s="55"/>
      <c r="B16" s="62" t="s">
        <v>6</v>
      </c>
      <c r="C16" s="60">
        <f>'[1]Market Le+IL'!B15</f>
        <v>2035.1339136008814</v>
      </c>
      <c r="D16" s="60">
        <f>'[1]Market Le+IL'!C15</f>
        <v>2104.9568098660507</v>
      </c>
      <c r="E16" s="63"/>
      <c r="F16" s="58">
        <f t="shared" si="1"/>
        <v>3.430874784137794E-2</v>
      </c>
      <c r="G16" s="55"/>
      <c r="H16" s="62" t="s">
        <v>6</v>
      </c>
      <c r="I16" s="60">
        <f t="shared" si="3"/>
        <v>984.59875255341603</v>
      </c>
      <c r="J16" s="60">
        <f t="shared" si="3"/>
        <v>845.13071533058337</v>
      </c>
      <c r="K16" s="63"/>
      <c r="L16" s="58">
        <f t="shared" si="2"/>
        <v>-0.14164961804099618</v>
      </c>
      <c r="M16" s="55"/>
      <c r="N16" s="62" t="s">
        <v>6</v>
      </c>
      <c r="O16" s="60">
        <f>'[1]Market Le+IL'!T15</f>
        <v>3019.7326661542975</v>
      </c>
      <c r="P16" s="60">
        <f>'[1]Market Le+IL'!U15</f>
        <v>2950.087525196634</v>
      </c>
      <c r="Q16" s="63"/>
      <c r="R16" s="58">
        <f t="shared" si="0"/>
        <v>-2.3063346546619345E-2</v>
      </c>
    </row>
    <row r="17" spans="1:18" x14ac:dyDescent="0.2">
      <c r="A17" s="55"/>
      <c r="B17" s="62" t="s">
        <v>7</v>
      </c>
      <c r="C17" s="60">
        <f>'[1]Market Le+IL'!B16</f>
        <v>954.14176907390106</v>
      </c>
      <c r="D17" s="60">
        <f>'[1]Market Le+IL'!C16</f>
        <v>657.97116536219357</v>
      </c>
      <c r="E17" s="63"/>
      <c r="F17" s="58">
        <f t="shared" si="1"/>
        <v>-0.3104052388348677</v>
      </c>
      <c r="G17" s="55"/>
      <c r="H17" s="62" t="s">
        <v>7</v>
      </c>
      <c r="I17" s="60">
        <f t="shared" si="3"/>
        <v>230.15729738068922</v>
      </c>
      <c r="J17" s="60">
        <f t="shared" si="3"/>
        <v>173.18304242511829</v>
      </c>
      <c r="K17" s="63"/>
      <c r="L17" s="58">
        <f t="shared" si="2"/>
        <v>-0.24754485564423911</v>
      </c>
      <c r="M17" s="55"/>
      <c r="N17" s="62" t="s">
        <v>7</v>
      </c>
      <c r="O17" s="60">
        <f>'[1]Market Le+IL'!T16</f>
        <v>1184.2990664545903</v>
      </c>
      <c r="P17" s="60">
        <f>'[1]Market Le+IL'!U16</f>
        <v>831.15420778731186</v>
      </c>
      <c r="Q17" s="63"/>
      <c r="R17" s="58">
        <f t="shared" si="0"/>
        <v>-0.29818891922669521</v>
      </c>
    </row>
    <row r="18" spans="1:18" x14ac:dyDescent="0.2">
      <c r="A18" s="55"/>
      <c r="B18" s="59" t="s">
        <v>8</v>
      </c>
      <c r="C18" s="60">
        <f>'[1]Market Le+IL'!B17</f>
        <v>284.03671980090627</v>
      </c>
      <c r="D18" s="60">
        <f>'[1]Market Le+IL'!C17</f>
        <v>336.94479194088535</v>
      </c>
      <c r="F18" s="58">
        <f t="shared" si="1"/>
        <v>0.18627194461710683</v>
      </c>
      <c r="G18" s="55"/>
      <c r="H18" s="59" t="s">
        <v>8</v>
      </c>
      <c r="I18" s="60">
        <f t="shared" si="3"/>
        <v>136.68117242864753</v>
      </c>
      <c r="J18" s="60">
        <f t="shared" si="3"/>
        <v>183.74087562145894</v>
      </c>
      <c r="L18" s="58">
        <f t="shared" si="2"/>
        <v>0.34430274745688383</v>
      </c>
      <c r="M18" s="55"/>
      <c r="N18" s="59" t="s">
        <v>8</v>
      </c>
      <c r="O18" s="60">
        <f>'[1]Market Le+IL'!T17</f>
        <v>420.7178922295538</v>
      </c>
      <c r="P18" s="60">
        <f>'[1]Market Le+IL'!U17</f>
        <v>520.68566756234429</v>
      </c>
      <c r="Q18" s="49"/>
      <c r="R18" s="58">
        <f t="shared" si="0"/>
        <v>0.23761236966419697</v>
      </c>
    </row>
    <row r="19" spans="1:18" x14ac:dyDescent="0.2">
      <c r="A19" s="55"/>
      <c r="B19" s="56" t="s">
        <v>9</v>
      </c>
      <c r="C19" s="57">
        <f>'[1]Market Le+IL'!B18</f>
        <v>9816.0598007727276</v>
      </c>
      <c r="D19" s="57">
        <f>'[1]Market Le+IL'!C18</f>
        <v>10172.718003713691</v>
      </c>
      <c r="E19" s="50"/>
      <c r="F19" s="58">
        <f t="shared" si="1"/>
        <v>3.6334151398801362E-2</v>
      </c>
      <c r="G19" s="55"/>
      <c r="H19" s="56" t="s">
        <v>9</v>
      </c>
      <c r="I19" s="57">
        <f t="shared" si="3"/>
        <v>5223.843406580163</v>
      </c>
      <c r="J19" s="57">
        <f t="shared" si="3"/>
        <v>5518.5577257397726</v>
      </c>
      <c r="K19" s="50"/>
      <c r="L19" s="58">
        <f t="shared" si="2"/>
        <v>5.6417142747497984E-2</v>
      </c>
      <c r="M19" s="55"/>
      <c r="N19" s="56" t="s">
        <v>9</v>
      </c>
      <c r="O19" s="57">
        <f>'[1]Market Le+IL'!T18</f>
        <v>15039.903207352891</v>
      </c>
      <c r="P19" s="57">
        <f>'[1]Market Le+IL'!U18</f>
        <v>15691.275729453464</v>
      </c>
      <c r="R19" s="58">
        <f t="shared" si="0"/>
        <v>4.3309621951697297E-2</v>
      </c>
    </row>
    <row r="20" spans="1:18" x14ac:dyDescent="0.2">
      <c r="A20" s="55"/>
      <c r="B20" s="56" t="s">
        <v>10</v>
      </c>
      <c r="C20" s="57">
        <f>'[1]Market Le+IL'!B19</f>
        <v>493.69323448625761</v>
      </c>
      <c r="D20" s="57">
        <f>'[1]Market Le+IL'!C19</f>
        <v>539.89182337104421</v>
      </c>
      <c r="E20" s="50"/>
      <c r="F20" s="58">
        <f t="shared" si="1"/>
        <v>9.3577520730786068E-2</v>
      </c>
      <c r="G20" s="55"/>
      <c r="H20" s="56" t="s">
        <v>10</v>
      </c>
      <c r="I20" s="57">
        <f t="shared" si="3"/>
        <v>208.3859323567828</v>
      </c>
      <c r="J20" s="57">
        <f t="shared" si="3"/>
        <v>266.48352311634233</v>
      </c>
      <c r="K20" s="50"/>
      <c r="L20" s="58">
        <f t="shared" si="2"/>
        <v>0.27879804602207581</v>
      </c>
      <c r="M20" s="55"/>
      <c r="N20" s="56" t="s">
        <v>10</v>
      </c>
      <c r="O20" s="57">
        <f>'[1]Market Le+IL'!T19</f>
        <v>702.07916684304041</v>
      </c>
      <c r="P20" s="57">
        <f>'[1]Market Le+IL'!U19</f>
        <v>806.37534648738654</v>
      </c>
      <c r="R20" s="58">
        <f t="shared" si="0"/>
        <v>0.14855330363002062</v>
      </c>
    </row>
    <row r="21" spans="1:18" x14ac:dyDescent="0.2">
      <c r="A21" s="55"/>
      <c r="B21" s="56" t="s">
        <v>11</v>
      </c>
      <c r="C21" s="57">
        <f>'[1]Market Le+IL'!B20</f>
        <v>639.05106657400836</v>
      </c>
      <c r="D21" s="57">
        <f>'[1]Market Le+IL'!C20</f>
        <v>594.90939494347299</v>
      </c>
      <c r="E21" s="50"/>
      <c r="F21" s="58">
        <f t="shared" si="1"/>
        <v>-6.9073778199262748E-2</v>
      </c>
      <c r="G21" s="55"/>
      <c r="H21" s="56" t="s">
        <v>11</v>
      </c>
      <c r="I21" s="57">
        <f t="shared" si="3"/>
        <v>197.88498404686231</v>
      </c>
      <c r="J21" s="57">
        <f t="shared" si="3"/>
        <v>279.62230586614419</v>
      </c>
      <c r="K21" s="50"/>
      <c r="L21" s="58">
        <f t="shared" si="2"/>
        <v>0.41305469544836804</v>
      </c>
      <c r="M21" s="55"/>
      <c r="N21" s="56" t="s">
        <v>11</v>
      </c>
      <c r="O21" s="57">
        <f>'[1]Market Le+IL'!T20</f>
        <v>836.93605062087067</v>
      </c>
      <c r="P21" s="57">
        <f>'[1]Market Le+IL'!U20</f>
        <v>874.53170080961718</v>
      </c>
      <c r="R21" s="58">
        <f t="shared" si="0"/>
        <v>4.4920576859912575E-2</v>
      </c>
    </row>
    <row r="22" spans="1:18" x14ac:dyDescent="0.2">
      <c r="A22" s="55"/>
      <c r="B22" s="56" t="s">
        <v>8</v>
      </c>
      <c r="C22" s="57">
        <f>'[1]Market Le+IL'!B21</f>
        <v>208.07518305979519</v>
      </c>
      <c r="D22" s="57">
        <f>'[1]Market Le+IL'!C21</f>
        <v>312.2979648531259</v>
      </c>
      <c r="E22" s="50"/>
      <c r="F22" s="58">
        <f t="shared" si="1"/>
        <v>0.50089001610240036</v>
      </c>
      <c r="G22" s="55"/>
      <c r="H22" s="56" t="s">
        <v>8</v>
      </c>
      <c r="I22" s="57">
        <f t="shared" si="3"/>
        <v>142.33612850684935</v>
      </c>
      <c r="J22" s="57">
        <f t="shared" si="3"/>
        <v>160.45983480595288</v>
      </c>
      <c r="K22" s="50"/>
      <c r="L22" s="58">
        <f t="shared" si="2"/>
        <v>0.12733033060001619</v>
      </c>
      <c r="M22" s="55"/>
      <c r="N22" s="56" t="s">
        <v>8</v>
      </c>
      <c r="O22" s="57">
        <f>'[1]Market Le+IL'!T21</f>
        <v>350.41131156664454</v>
      </c>
      <c r="P22" s="57">
        <f>'[1]Market Le+IL'!U21</f>
        <v>472.75779965907878</v>
      </c>
      <c r="R22" s="58">
        <f t="shared" si="0"/>
        <v>0.34915108061277644</v>
      </c>
    </row>
    <row r="23" spans="1:18" ht="11.25" customHeight="1" thickBot="1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R23" s="50"/>
    </row>
    <row r="24" spans="1:18" ht="16.5" thickBot="1" x14ac:dyDescent="0.25">
      <c r="A24" s="64"/>
      <c r="B24" s="65" t="s">
        <v>12</v>
      </c>
      <c r="C24" s="66">
        <f>C10+C19+C20+C21+C22</f>
        <v>38641.44417000805</v>
      </c>
      <c r="D24" s="67">
        <f>D10+D19+D20+D21+D22</f>
        <v>38389.247524861443</v>
      </c>
      <c r="E24" s="50"/>
      <c r="F24" s="68">
        <f>IF(C24,D24/C24-1,"")</f>
        <v>-6.5265843594518591E-3</v>
      </c>
      <c r="G24" s="64"/>
      <c r="H24" s="65" t="s">
        <v>12</v>
      </c>
      <c r="I24" s="66">
        <f>I10+I19+I20+I21+I22</f>
        <v>19096.957096946637</v>
      </c>
      <c r="J24" s="67">
        <f>J10+J19+J20+J21+J22</f>
        <v>18042.206178677145</v>
      </c>
      <c r="K24" s="50"/>
      <c r="L24" s="68">
        <f>IF(I24,J24/I24-1,"")</f>
        <v>-5.5231360311226441E-2</v>
      </c>
      <c r="M24" s="64"/>
      <c r="N24" s="65" t="s">
        <v>12</v>
      </c>
      <c r="O24" s="66">
        <f>SUM(O10,O19:O22)</f>
        <v>57738.401266954686</v>
      </c>
      <c r="P24" s="67">
        <f>SUM(P10,P19:P22)</f>
        <v>56431.45370353858</v>
      </c>
      <c r="R24" s="68">
        <f>IF(O24,P24/O24-1,"")</f>
        <v>-2.263567287520496E-2</v>
      </c>
    </row>
    <row r="25" spans="1:18" ht="6" customHeight="1" thickBot="1" x14ac:dyDescent="0.25">
      <c r="A25" s="69"/>
      <c r="B25" s="70"/>
      <c r="C25" s="71"/>
      <c r="D25" s="71"/>
      <c r="E25" s="72"/>
      <c r="F25" s="69"/>
      <c r="G25" s="69"/>
      <c r="H25" s="70"/>
      <c r="I25" s="71"/>
      <c r="J25" s="71"/>
      <c r="K25" s="72"/>
      <c r="L25" s="69"/>
      <c r="M25" s="69"/>
      <c r="N25" s="70"/>
      <c r="O25" s="71"/>
      <c r="P25" s="71"/>
      <c r="Q25" s="72"/>
      <c r="R25" s="69"/>
    </row>
    <row r="26" spans="1:18" ht="16.5" customHeight="1" thickBot="1" x14ac:dyDescent="0.25">
      <c r="A26" s="50"/>
      <c r="B26" s="65" t="s">
        <v>13</v>
      </c>
      <c r="C26" s="66">
        <f>'[1]Market Le+IL'!B25</f>
        <v>276.84444875963339</v>
      </c>
      <c r="D26" s="67">
        <f>'[1]Market Le+IL'!C25</f>
        <v>374.89357709994431</v>
      </c>
      <c r="E26" s="63"/>
      <c r="F26" s="68">
        <f>IF(C26,D26/C26-1,"")</f>
        <v>0.35416685716331919</v>
      </c>
      <c r="G26" s="63"/>
      <c r="H26" s="65" t="s">
        <v>13</v>
      </c>
      <c r="I26" s="66">
        <f>'[1]Market Le+IL'!H25</f>
        <v>252.95411228608617</v>
      </c>
      <c r="J26" s="67">
        <f>'[1]Market Le+IL'!I25</f>
        <v>45.704636084249728</v>
      </c>
      <c r="K26" s="63"/>
      <c r="L26" s="68">
        <f>IF(I26,J26/I26-1,"")</f>
        <v>-0.8193164931331155</v>
      </c>
      <c r="M26" s="50"/>
      <c r="N26" s="65" t="s">
        <v>13</v>
      </c>
      <c r="O26" s="66">
        <f>'[1]Market Le+IL'!T25</f>
        <v>529.79856104571957</v>
      </c>
      <c r="P26" s="67">
        <f>'[1]Market Le+IL'!U25</f>
        <v>420.59821318419404</v>
      </c>
      <c r="R26" s="68">
        <f>IF(O26,P26/O26-1,"")</f>
        <v>-0.2061167316989031</v>
      </c>
    </row>
    <row r="27" spans="1:18" ht="6" customHeight="1" thickBot="1" x14ac:dyDescent="0.25">
      <c r="A27" s="69"/>
      <c r="B27" s="73"/>
      <c r="C27" s="74"/>
      <c r="D27" s="74"/>
      <c r="E27" s="75"/>
      <c r="F27" s="76"/>
      <c r="G27" s="76"/>
      <c r="H27" s="73"/>
      <c r="I27" s="74"/>
      <c r="J27" s="74"/>
      <c r="K27" s="75"/>
      <c r="L27" s="76"/>
      <c r="M27" s="69"/>
      <c r="N27" s="70"/>
      <c r="O27" s="71"/>
      <c r="P27" s="71"/>
      <c r="Q27" s="72"/>
      <c r="R27" s="69"/>
    </row>
    <row r="28" spans="1:18" ht="16.5" customHeight="1" thickBot="1" x14ac:dyDescent="0.25">
      <c r="A28" s="50"/>
      <c r="B28" s="65" t="s">
        <v>14</v>
      </c>
      <c r="C28" s="66">
        <f>C24+C26</f>
        <v>38918.288618767685</v>
      </c>
      <c r="D28" s="66">
        <f>D24+D26</f>
        <v>38764.141101961388</v>
      </c>
      <c r="E28" s="63"/>
      <c r="F28" s="68">
        <f>IF(C28,D28/C28-1,"")</f>
        <v>-3.9607989528080978E-3</v>
      </c>
      <c r="G28" s="63"/>
      <c r="H28" s="65" t="s">
        <v>14</v>
      </c>
      <c r="I28" s="66">
        <f>I26+I24</f>
        <v>19349.911209232723</v>
      </c>
      <c r="J28" s="67">
        <f>J26+J24</f>
        <v>18087.910814761395</v>
      </c>
      <c r="K28" s="63"/>
      <c r="L28" s="68">
        <f>IF(I28,J28/I28-1,"")</f>
        <v>-6.5219957901882841E-2</v>
      </c>
      <c r="M28" s="50"/>
      <c r="N28" s="65" t="s">
        <v>14</v>
      </c>
      <c r="O28" s="66">
        <f>O24+O26</f>
        <v>58268.199828000405</v>
      </c>
      <c r="P28" s="67">
        <f>P24+P26</f>
        <v>56852.051916722776</v>
      </c>
      <c r="R28" s="68">
        <f>IF(O28,P28/O28-1,"")</f>
        <v>-2.4303958513527069E-2</v>
      </c>
    </row>
    <row r="29" spans="1:18" ht="16.5" customHeight="1" x14ac:dyDescent="0.2">
      <c r="A29" s="50"/>
      <c r="B29" s="73"/>
      <c r="C29" s="74"/>
      <c r="D29" s="74"/>
      <c r="E29" s="63"/>
      <c r="F29" s="64"/>
      <c r="G29" s="63"/>
      <c r="H29" s="73"/>
      <c r="I29" s="74"/>
      <c r="J29" s="74"/>
      <c r="K29" s="63"/>
      <c r="L29" s="64"/>
      <c r="M29" s="50"/>
      <c r="N29" s="73"/>
      <c r="O29" s="74"/>
      <c r="P29" s="74"/>
      <c r="R29" s="64"/>
    </row>
    <row r="30" spans="1:18" s="77" customFormat="1" x14ac:dyDescent="0.2">
      <c r="A30" s="78"/>
      <c r="B30" s="80"/>
      <c r="C30" s="80"/>
      <c r="D30" s="80"/>
      <c r="E30" s="80"/>
      <c r="F30" s="80"/>
      <c r="G30" s="80"/>
      <c r="H30" s="81"/>
      <c r="I30" s="79"/>
      <c r="J30" s="81"/>
      <c r="K30" s="79"/>
      <c r="L30" s="81"/>
      <c r="M30" s="79"/>
      <c r="R30" s="78"/>
    </row>
    <row r="31" spans="1:18" s="77" customFormat="1" x14ac:dyDescent="0.2">
      <c r="A31" s="78"/>
      <c r="B31" s="82" t="s">
        <v>43</v>
      </c>
      <c r="C31" s="82"/>
      <c r="D31" s="82"/>
      <c r="E31" s="82"/>
      <c r="F31" s="82"/>
      <c r="G31" s="82"/>
      <c r="H31" s="78"/>
      <c r="I31" s="78"/>
      <c r="J31" s="78"/>
      <c r="K31" s="78"/>
      <c r="L31" s="78"/>
      <c r="M31" s="78"/>
      <c r="R31" s="78"/>
    </row>
    <row r="32" spans="1:18" s="77" customFormat="1" x14ac:dyDescent="0.2">
      <c r="A32" s="78"/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R32" s="78"/>
    </row>
  </sheetData>
  <mergeCells count="4">
    <mergeCell ref="O6:R6"/>
    <mergeCell ref="B3:F3"/>
    <mergeCell ref="C6:F6"/>
    <mergeCell ref="I6:L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</vt:lpstr>
      <vt:lpstr>Eng</vt:lpstr>
    </vt:vector>
  </TitlesOfParts>
  <Company>Europejski Fundusz Leasingowy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lastModifiedBy>zpl</cp:lastModifiedBy>
  <cp:lastPrinted>2019-12-04T12:31:52Z</cp:lastPrinted>
  <dcterms:created xsi:type="dcterms:W3CDTF">2019-12-04T07:21:59Z</dcterms:created>
  <dcterms:modified xsi:type="dcterms:W3CDTF">2019-12-06T08:19:57Z</dcterms:modified>
</cp:coreProperties>
</file>