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zpl\Documents\STATYSTYKA\2021\IV kw 2021\aaa WYNIKI RYNKU\"/>
    </mc:Choice>
  </mc:AlternateContent>
  <xr:revisionPtr revIDLastSave="0" documentId="13_ncr:1_{5F026BEA-574B-40E9-9E3A-642F69658D7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l" sheetId="1" r:id="rId1"/>
    <sheet name="E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82" i="2" l="1"/>
  <c r="L82" i="2"/>
  <c r="F82" i="2"/>
  <c r="P80" i="2"/>
  <c r="P84" i="2" s="1"/>
  <c r="R78" i="2"/>
  <c r="J78" i="2"/>
  <c r="I78" i="2"/>
  <c r="L78" i="2" s="1"/>
  <c r="F78" i="2"/>
  <c r="R77" i="2"/>
  <c r="J77" i="2"/>
  <c r="I77" i="2"/>
  <c r="L77" i="2" s="1"/>
  <c r="F77" i="2"/>
  <c r="R76" i="2"/>
  <c r="J76" i="2"/>
  <c r="I76" i="2"/>
  <c r="F76" i="2"/>
  <c r="R75" i="2"/>
  <c r="J75" i="2"/>
  <c r="I75" i="2"/>
  <c r="L75" i="2" s="1"/>
  <c r="F75" i="2"/>
  <c r="R74" i="2"/>
  <c r="J74" i="2"/>
  <c r="I74" i="2"/>
  <c r="L74" i="2" s="1"/>
  <c r="F74" i="2"/>
  <c r="R73" i="2"/>
  <c r="J73" i="2"/>
  <c r="I73" i="2"/>
  <c r="L73" i="2" s="1"/>
  <c r="F73" i="2"/>
  <c r="R72" i="2"/>
  <c r="J72" i="2"/>
  <c r="I72" i="2"/>
  <c r="F72" i="2"/>
  <c r="R71" i="2"/>
  <c r="J71" i="2"/>
  <c r="L71" i="2" s="1"/>
  <c r="I71" i="2"/>
  <c r="F71" i="2"/>
  <c r="R70" i="2"/>
  <c r="J70" i="2"/>
  <c r="I70" i="2"/>
  <c r="F70" i="2"/>
  <c r="P69" i="2"/>
  <c r="O69" i="2"/>
  <c r="R69" i="2" s="1"/>
  <c r="D69" i="2"/>
  <c r="C69" i="2"/>
  <c r="R68" i="2"/>
  <c r="J68" i="2"/>
  <c r="L68" i="2" s="1"/>
  <c r="I68" i="2"/>
  <c r="F68" i="2"/>
  <c r="R67" i="2"/>
  <c r="L67" i="2"/>
  <c r="J67" i="2"/>
  <c r="I67" i="2"/>
  <c r="F67" i="2"/>
  <c r="R66" i="2"/>
  <c r="P66" i="2"/>
  <c r="O66" i="2"/>
  <c r="O80" i="2" s="1"/>
  <c r="D66" i="2"/>
  <c r="D80" i="2" s="1"/>
  <c r="D84" i="2" s="1"/>
  <c r="C66" i="2"/>
  <c r="R65" i="2"/>
  <c r="P65" i="2"/>
  <c r="O65" i="2"/>
  <c r="L65" i="2"/>
  <c r="J65" i="2"/>
  <c r="I65" i="2"/>
  <c r="F65" i="2"/>
  <c r="D65" i="2"/>
  <c r="C65" i="2"/>
  <c r="O62" i="2"/>
  <c r="I62" i="2"/>
  <c r="C62" i="2"/>
  <c r="R55" i="2"/>
  <c r="J55" i="2"/>
  <c r="I55" i="2"/>
  <c r="F55" i="2"/>
  <c r="R51" i="2"/>
  <c r="J51" i="2"/>
  <c r="I51" i="2"/>
  <c r="L51" i="2" s="1"/>
  <c r="F51" i="2"/>
  <c r="R50" i="2"/>
  <c r="J50" i="2"/>
  <c r="I50" i="2"/>
  <c r="L50" i="2" s="1"/>
  <c r="F50" i="2"/>
  <c r="R49" i="2"/>
  <c r="J49" i="2"/>
  <c r="I49" i="2"/>
  <c r="F49" i="2"/>
  <c r="R48" i="2"/>
  <c r="J48" i="2"/>
  <c r="L48" i="2" s="1"/>
  <c r="I48" i="2"/>
  <c r="F48" i="2"/>
  <c r="R47" i="2"/>
  <c r="J47" i="2"/>
  <c r="I47" i="2"/>
  <c r="F47" i="2"/>
  <c r="R46" i="2"/>
  <c r="J46" i="2"/>
  <c r="I46" i="2"/>
  <c r="F46" i="2"/>
  <c r="R45" i="2"/>
  <c r="J45" i="2"/>
  <c r="L45" i="2" s="1"/>
  <c r="I45" i="2"/>
  <c r="F45" i="2"/>
  <c r="R44" i="2"/>
  <c r="L44" i="2"/>
  <c r="J44" i="2"/>
  <c r="I44" i="2"/>
  <c r="F44" i="2"/>
  <c r="R43" i="2"/>
  <c r="J43" i="2"/>
  <c r="I43" i="2"/>
  <c r="L43" i="2" s="1"/>
  <c r="F43" i="2"/>
  <c r="P42" i="2"/>
  <c r="O42" i="2"/>
  <c r="D42" i="2"/>
  <c r="C42" i="2"/>
  <c r="R41" i="2"/>
  <c r="J41" i="2"/>
  <c r="I41" i="2"/>
  <c r="F41" i="2"/>
  <c r="R40" i="2"/>
  <c r="J40" i="2"/>
  <c r="I40" i="2"/>
  <c r="L40" i="2" s="1"/>
  <c r="F40" i="2"/>
  <c r="P39" i="2"/>
  <c r="P53" i="2" s="1"/>
  <c r="P57" i="2" s="1"/>
  <c r="O39" i="2"/>
  <c r="O53" i="2" s="1"/>
  <c r="D39" i="2"/>
  <c r="D53" i="2" s="1"/>
  <c r="D57" i="2" s="1"/>
  <c r="C39" i="2"/>
  <c r="R38" i="2"/>
  <c r="P38" i="2"/>
  <c r="O38" i="2"/>
  <c r="L38" i="2"/>
  <c r="J38" i="2"/>
  <c r="I38" i="2"/>
  <c r="F38" i="2"/>
  <c r="D38" i="2"/>
  <c r="C38" i="2"/>
  <c r="O35" i="2"/>
  <c r="I35" i="2"/>
  <c r="C35" i="2"/>
  <c r="R29" i="2"/>
  <c r="L29" i="2"/>
  <c r="R27" i="2"/>
  <c r="J27" i="2"/>
  <c r="I27" i="2"/>
  <c r="L27" i="2" s="1"/>
  <c r="F27" i="2"/>
  <c r="R23" i="2"/>
  <c r="J23" i="2"/>
  <c r="I23" i="2"/>
  <c r="F23" i="2"/>
  <c r="R22" i="2"/>
  <c r="J22" i="2"/>
  <c r="I22" i="2"/>
  <c r="L22" i="2" s="1"/>
  <c r="F22" i="2"/>
  <c r="R21" i="2"/>
  <c r="J21" i="2"/>
  <c r="I21" i="2"/>
  <c r="L21" i="2" s="1"/>
  <c r="F21" i="2"/>
  <c r="R20" i="2"/>
  <c r="J20" i="2"/>
  <c r="I20" i="2"/>
  <c r="L20" i="2" s="1"/>
  <c r="F20" i="2"/>
  <c r="R19" i="2"/>
  <c r="J19" i="2"/>
  <c r="I19" i="2"/>
  <c r="I11" i="2" s="1"/>
  <c r="F19" i="2"/>
  <c r="R18" i="2"/>
  <c r="J18" i="2"/>
  <c r="L18" i="2" s="1"/>
  <c r="I18" i="2"/>
  <c r="F18" i="2"/>
  <c r="R17" i="2"/>
  <c r="J17" i="2"/>
  <c r="I17" i="2"/>
  <c r="F17" i="2"/>
  <c r="R16" i="2"/>
  <c r="J16" i="2"/>
  <c r="I16" i="2"/>
  <c r="F16" i="2"/>
  <c r="R15" i="2"/>
  <c r="J15" i="2"/>
  <c r="L15" i="2" s="1"/>
  <c r="I15" i="2"/>
  <c r="F15" i="2"/>
  <c r="P14" i="2"/>
  <c r="O14" i="2"/>
  <c r="D14" i="2"/>
  <c r="C14" i="2"/>
  <c r="F14" i="2" s="1"/>
  <c r="R13" i="2"/>
  <c r="J13" i="2"/>
  <c r="I13" i="2"/>
  <c r="L13" i="2" s="1"/>
  <c r="F13" i="2"/>
  <c r="R12" i="2"/>
  <c r="J12" i="2"/>
  <c r="I12" i="2"/>
  <c r="L12" i="2" s="1"/>
  <c r="F12" i="2"/>
  <c r="P11" i="2"/>
  <c r="P25" i="2" s="1"/>
  <c r="P31" i="2" s="1"/>
  <c r="O11" i="2"/>
  <c r="D11" i="2"/>
  <c r="F11" i="2" s="1"/>
  <c r="C11" i="2"/>
  <c r="C25" i="2" s="1"/>
  <c r="D25" i="2" l="1"/>
  <c r="D31" i="2" s="1"/>
  <c r="R14" i="2"/>
  <c r="L19" i="2"/>
  <c r="L49" i="2"/>
  <c r="L72" i="2"/>
  <c r="L23" i="2"/>
  <c r="F42" i="2"/>
  <c r="I66" i="2"/>
  <c r="I80" i="2" s="1"/>
  <c r="L76" i="2"/>
  <c r="J14" i="2"/>
  <c r="L16" i="2"/>
  <c r="L17" i="2"/>
  <c r="R39" i="2"/>
  <c r="L41" i="2"/>
  <c r="R42" i="2"/>
  <c r="J42" i="2"/>
  <c r="L46" i="2"/>
  <c r="L47" i="2"/>
  <c r="F69" i="2"/>
  <c r="L70" i="2"/>
  <c r="O84" i="2"/>
  <c r="R84" i="2" s="1"/>
  <c r="R80" i="2"/>
  <c r="J39" i="2"/>
  <c r="J53" i="2" s="1"/>
  <c r="J57" i="2"/>
  <c r="L55" i="2"/>
  <c r="F66" i="2"/>
  <c r="C80" i="2"/>
  <c r="I25" i="2"/>
  <c r="O57" i="2"/>
  <c r="R57" i="2" s="1"/>
  <c r="R53" i="2"/>
  <c r="I39" i="2"/>
  <c r="C31" i="2"/>
  <c r="F31" i="2" s="1"/>
  <c r="F25" i="2"/>
  <c r="R11" i="2"/>
  <c r="O25" i="2"/>
  <c r="J11" i="2"/>
  <c r="J25" i="2" s="1"/>
  <c r="J31" i="2" s="1"/>
  <c r="I14" i="2"/>
  <c r="F39" i="2"/>
  <c r="C53" i="2"/>
  <c r="J66" i="2"/>
  <c r="J80" i="2" s="1"/>
  <c r="J84" i="2" s="1"/>
  <c r="J69" i="2"/>
  <c r="I42" i="2"/>
  <c r="I69" i="2"/>
  <c r="L69" i="2" s="1"/>
  <c r="R81" i="1"/>
  <c r="L81" i="1"/>
  <c r="R77" i="1"/>
  <c r="J77" i="1"/>
  <c r="I77" i="1"/>
  <c r="F77" i="1"/>
  <c r="R76" i="1"/>
  <c r="J76" i="1"/>
  <c r="I76" i="1"/>
  <c r="F76" i="1"/>
  <c r="I75" i="1"/>
  <c r="J75" i="1"/>
  <c r="F75" i="1"/>
  <c r="J74" i="1"/>
  <c r="I74" i="1"/>
  <c r="L74" i="1" s="1"/>
  <c r="F74" i="1"/>
  <c r="J73" i="1"/>
  <c r="I73" i="1"/>
  <c r="L73" i="1" s="1"/>
  <c r="F73" i="1"/>
  <c r="R72" i="1"/>
  <c r="I72" i="1"/>
  <c r="R71" i="1"/>
  <c r="J71" i="1"/>
  <c r="C65" i="1"/>
  <c r="R70" i="1"/>
  <c r="I70" i="1"/>
  <c r="F70" i="1"/>
  <c r="C68" i="1"/>
  <c r="F68" i="1" s="1"/>
  <c r="R69" i="1"/>
  <c r="J69" i="1"/>
  <c r="I69" i="1"/>
  <c r="L69" i="1" s="1"/>
  <c r="F69" i="1"/>
  <c r="D68" i="1"/>
  <c r="I67" i="1"/>
  <c r="J67" i="1"/>
  <c r="F67" i="1"/>
  <c r="P65" i="1"/>
  <c r="P79" i="1" s="1"/>
  <c r="I66" i="1"/>
  <c r="D65" i="1"/>
  <c r="D79" i="1" s="1"/>
  <c r="F66" i="1"/>
  <c r="O65" i="1"/>
  <c r="P64" i="1"/>
  <c r="D64" i="1"/>
  <c r="O61" i="1"/>
  <c r="I54" i="1"/>
  <c r="J54" i="1"/>
  <c r="F54" i="1"/>
  <c r="J50" i="1"/>
  <c r="R50" i="1"/>
  <c r="F50" i="1"/>
  <c r="R49" i="1"/>
  <c r="I49" i="1"/>
  <c r="R48" i="1"/>
  <c r="J48" i="1"/>
  <c r="F48" i="1"/>
  <c r="R47" i="1"/>
  <c r="I47" i="1"/>
  <c r="F47" i="1"/>
  <c r="R46" i="1"/>
  <c r="J46" i="1"/>
  <c r="I46" i="1"/>
  <c r="F46" i="1"/>
  <c r="R45" i="1"/>
  <c r="J45" i="1"/>
  <c r="I45" i="1"/>
  <c r="F45" i="1"/>
  <c r="I44" i="1"/>
  <c r="J44" i="1"/>
  <c r="F44" i="1"/>
  <c r="J43" i="1"/>
  <c r="I43" i="1"/>
  <c r="F43" i="1"/>
  <c r="J42" i="1"/>
  <c r="O41" i="1"/>
  <c r="C41" i="1"/>
  <c r="F41" i="1" s="1"/>
  <c r="P41" i="1"/>
  <c r="D41" i="1"/>
  <c r="R40" i="1"/>
  <c r="J40" i="1"/>
  <c r="F40" i="1"/>
  <c r="R39" i="1"/>
  <c r="I39" i="1"/>
  <c r="F39" i="1"/>
  <c r="C38" i="1"/>
  <c r="R28" i="1"/>
  <c r="L28" i="1"/>
  <c r="I26" i="1"/>
  <c r="J26" i="1"/>
  <c r="F26" i="1"/>
  <c r="J22" i="1"/>
  <c r="I22" i="1"/>
  <c r="L22" i="1" s="1"/>
  <c r="F22" i="1"/>
  <c r="R21" i="1"/>
  <c r="I21" i="1"/>
  <c r="R20" i="1"/>
  <c r="J20" i="1"/>
  <c r="F20" i="1"/>
  <c r="R19" i="1"/>
  <c r="I19" i="1"/>
  <c r="F19" i="1"/>
  <c r="R18" i="1"/>
  <c r="J18" i="1"/>
  <c r="I18" i="1"/>
  <c r="L18" i="1" s="1"/>
  <c r="F18" i="1"/>
  <c r="R17" i="1"/>
  <c r="J17" i="1"/>
  <c r="I17" i="1"/>
  <c r="L17" i="1" s="1"/>
  <c r="F17" i="1"/>
  <c r="I16" i="1"/>
  <c r="J16" i="1"/>
  <c r="F16" i="1"/>
  <c r="J15" i="1"/>
  <c r="I15" i="1"/>
  <c r="F15" i="1"/>
  <c r="J14" i="1"/>
  <c r="O13" i="1"/>
  <c r="R13" i="1" s="1"/>
  <c r="C13" i="1"/>
  <c r="P13" i="1"/>
  <c r="D13" i="1"/>
  <c r="R12" i="1"/>
  <c r="J12" i="1"/>
  <c r="C10" i="1"/>
  <c r="R11" i="1"/>
  <c r="I11" i="1"/>
  <c r="F11" i="1"/>
  <c r="R64" i="1"/>
  <c r="P37" i="1"/>
  <c r="O64" i="1"/>
  <c r="L64" i="1"/>
  <c r="J37" i="1"/>
  <c r="I64" i="1"/>
  <c r="F37" i="1"/>
  <c r="D37" i="1"/>
  <c r="C64" i="1"/>
  <c r="O34" i="1"/>
  <c r="I61" i="1"/>
  <c r="C61" i="1"/>
  <c r="J13" i="1" l="1"/>
  <c r="L26" i="1"/>
  <c r="L44" i="1"/>
  <c r="L75" i="1"/>
  <c r="L42" i="2"/>
  <c r="R41" i="1"/>
  <c r="L67" i="1"/>
  <c r="F13" i="1"/>
  <c r="L15" i="1"/>
  <c r="L16" i="1"/>
  <c r="L45" i="1"/>
  <c r="L46" i="1"/>
  <c r="L76" i="1"/>
  <c r="L77" i="1"/>
  <c r="L14" i="2"/>
  <c r="I31" i="2"/>
  <c r="L31" i="2" s="1"/>
  <c r="L25" i="2"/>
  <c r="C57" i="2"/>
  <c r="F57" i="2" s="1"/>
  <c r="F53" i="2"/>
  <c r="R25" i="2"/>
  <c r="O31" i="2"/>
  <c r="R31" i="2" s="1"/>
  <c r="L39" i="2"/>
  <c r="I53" i="2"/>
  <c r="L11" i="2"/>
  <c r="L80" i="2"/>
  <c r="I84" i="2"/>
  <c r="L84" i="2" s="1"/>
  <c r="F80" i="2"/>
  <c r="C84" i="2"/>
  <c r="F84" i="2" s="1"/>
  <c r="L66" i="2"/>
  <c r="P83" i="1"/>
  <c r="J41" i="1"/>
  <c r="J68" i="1"/>
  <c r="C24" i="1"/>
  <c r="C79" i="1"/>
  <c r="F65" i="1"/>
  <c r="C52" i="1"/>
  <c r="C56" i="1" s="1"/>
  <c r="L43" i="1"/>
  <c r="R65" i="1"/>
  <c r="D83" i="1"/>
  <c r="L54" i="1"/>
  <c r="R14" i="1"/>
  <c r="R42" i="1"/>
  <c r="F71" i="1"/>
  <c r="F81" i="1"/>
  <c r="J11" i="1"/>
  <c r="J10" i="1" s="1"/>
  <c r="I12" i="1"/>
  <c r="L12" i="1" s="1"/>
  <c r="R15" i="1"/>
  <c r="J19" i="1"/>
  <c r="L19" i="1" s="1"/>
  <c r="I20" i="1"/>
  <c r="L20" i="1" s="1"/>
  <c r="F21" i="1"/>
  <c r="I34" i="1"/>
  <c r="O37" i="1"/>
  <c r="J39" i="1"/>
  <c r="J38" i="1" s="1"/>
  <c r="I40" i="1"/>
  <c r="L40" i="1" s="1"/>
  <c r="R43" i="1"/>
  <c r="J47" i="1"/>
  <c r="L47" i="1" s="1"/>
  <c r="I48" i="1"/>
  <c r="L48" i="1" s="1"/>
  <c r="F49" i="1"/>
  <c r="F64" i="1"/>
  <c r="R66" i="1"/>
  <c r="O68" i="1"/>
  <c r="J70" i="1"/>
  <c r="L70" i="1" s="1"/>
  <c r="I71" i="1"/>
  <c r="F72" i="1"/>
  <c r="R74" i="1"/>
  <c r="I37" i="1"/>
  <c r="C34" i="1"/>
  <c r="R73" i="1"/>
  <c r="O10" i="1"/>
  <c r="L11" i="1"/>
  <c r="F14" i="1"/>
  <c r="R16" i="1"/>
  <c r="R26" i="1"/>
  <c r="O38" i="1"/>
  <c r="L39" i="1"/>
  <c r="F42" i="1"/>
  <c r="R44" i="1"/>
  <c r="R54" i="1"/>
  <c r="R67" i="1"/>
  <c r="P68" i="1"/>
  <c r="R75" i="1"/>
  <c r="F12" i="1"/>
  <c r="R22" i="1"/>
  <c r="P10" i="1"/>
  <c r="P24" i="1" s="1"/>
  <c r="P30" i="1" s="1"/>
  <c r="I14" i="1"/>
  <c r="J21" i="1"/>
  <c r="L21" i="1" s="1"/>
  <c r="C37" i="1"/>
  <c r="R37" i="1"/>
  <c r="P38" i="1"/>
  <c r="P52" i="1" s="1"/>
  <c r="P56" i="1" s="1"/>
  <c r="I42" i="1"/>
  <c r="J49" i="1"/>
  <c r="L49" i="1" s="1"/>
  <c r="I50" i="1"/>
  <c r="L50" i="1" s="1"/>
  <c r="J64" i="1"/>
  <c r="J72" i="1"/>
  <c r="L72" i="1" s="1"/>
  <c r="O79" i="1"/>
  <c r="L37" i="1"/>
  <c r="D10" i="1"/>
  <c r="D24" i="1" s="1"/>
  <c r="D30" i="1" s="1"/>
  <c r="D38" i="1"/>
  <c r="D52" i="1" s="1"/>
  <c r="D56" i="1" s="1"/>
  <c r="J66" i="1"/>
  <c r="J65" i="1" s="1"/>
  <c r="J79" i="1" s="1"/>
  <c r="J83" i="1" s="1"/>
  <c r="I57" i="2" l="1"/>
  <c r="L57" i="2" s="1"/>
  <c r="L53" i="2"/>
  <c r="L66" i="1"/>
  <c r="F38" i="1"/>
  <c r="F56" i="1"/>
  <c r="F52" i="1"/>
  <c r="I68" i="1"/>
  <c r="L68" i="1" s="1"/>
  <c r="L71" i="1"/>
  <c r="O52" i="1"/>
  <c r="R38" i="1"/>
  <c r="C30" i="1"/>
  <c r="F30" i="1" s="1"/>
  <c r="F24" i="1"/>
  <c r="F10" i="1"/>
  <c r="L14" i="1"/>
  <c r="I13" i="1"/>
  <c r="L13" i="1" s="1"/>
  <c r="I10" i="1"/>
  <c r="L42" i="1"/>
  <c r="I41" i="1"/>
  <c r="L41" i="1" s="1"/>
  <c r="I38" i="1"/>
  <c r="O83" i="1"/>
  <c r="R79" i="1"/>
  <c r="O24" i="1"/>
  <c r="R10" i="1"/>
  <c r="I65" i="1"/>
  <c r="R68" i="1"/>
  <c r="J52" i="1"/>
  <c r="J56" i="1" s="1"/>
  <c r="J24" i="1"/>
  <c r="J30" i="1" s="1"/>
  <c r="C83" i="1"/>
  <c r="F79" i="1"/>
  <c r="L65" i="1" l="1"/>
  <c r="I79" i="1"/>
  <c r="O30" i="1"/>
  <c r="R30" i="1" s="1"/>
  <c r="R24" i="1"/>
  <c r="I24" i="1"/>
  <c r="L10" i="1"/>
  <c r="O56" i="1"/>
  <c r="R56" i="1" s="1"/>
  <c r="R52" i="1"/>
  <c r="F83" i="1"/>
  <c r="I52" i="1"/>
  <c r="L38" i="1"/>
  <c r="R83" i="1"/>
  <c r="I30" i="1" l="1"/>
  <c r="L30" i="1" s="1"/>
  <c r="L24" i="1"/>
  <c r="I83" i="1"/>
  <c r="L79" i="1"/>
  <c r="L52" i="1"/>
  <c r="I56" i="1"/>
  <c r="L56" i="1" s="1"/>
  <c r="L83" i="1" l="1"/>
</calcChain>
</file>

<file path=xl/sharedStrings.xml><?xml version="1.0" encoding="utf-8"?>
<sst xmlns="http://schemas.openxmlformats.org/spreadsheetml/2006/main" count="331" uniqueCount="64">
  <si>
    <t>Leases</t>
  </si>
  <si>
    <t>vehicles</t>
  </si>
  <si>
    <t>passenger</t>
  </si>
  <si>
    <t>commercial</t>
  </si>
  <si>
    <t>heavy vehicles</t>
  </si>
  <si>
    <t>typical trucks</t>
  </si>
  <si>
    <t>truck tractors</t>
  </si>
  <si>
    <t>semi trailers / trailers</t>
  </si>
  <si>
    <t>buses</t>
  </si>
  <si>
    <t>others</t>
  </si>
  <si>
    <t>machines</t>
  </si>
  <si>
    <t>IT</t>
  </si>
  <si>
    <t>ships, aircrafts</t>
  </si>
  <si>
    <t>equipment</t>
  </si>
  <si>
    <t>real estate - financing</t>
  </si>
  <si>
    <t>real estate - only management</t>
  </si>
  <si>
    <t>total leasing - financing</t>
  </si>
  <si>
    <t>Loans</t>
  </si>
  <si>
    <t>real estate</t>
  </si>
  <si>
    <t>total leasing</t>
  </si>
  <si>
    <t>Leases + loans</t>
  </si>
  <si>
    <t>total assets - financing</t>
  </si>
  <si>
    <t>I-IX 2021 vs I-IX 2020</t>
  </si>
  <si>
    <t>I-IX 2020</t>
  </si>
  <si>
    <t>I-IX 2021</t>
  </si>
  <si>
    <t>I-IX 21 /
I-IX 20</t>
  </si>
  <si>
    <t>X-XII 2021 vs X-XII 2020</t>
  </si>
  <si>
    <t>X-XII 2020</t>
  </si>
  <si>
    <t>X-XII 2021</t>
  </si>
  <si>
    <t>X-XII 21 / 
X-XII 20</t>
  </si>
  <si>
    <t>I-XII 2020</t>
  </si>
  <si>
    <t>I-XII 2021</t>
  </si>
  <si>
    <t>I-XII 21 /
I-XII 20</t>
  </si>
  <si>
    <t>I-XII 2021 vs I-XII 2020</t>
  </si>
  <si>
    <t xml:space="preserve">Polish Leasing Association </t>
  </si>
  <si>
    <t>Market [m PLN] 1-4 Q 2021 _ 01.01.2021- 31.12.2021</t>
  </si>
  <si>
    <t>Związek Polskiego Leasingu</t>
  </si>
  <si>
    <t>Finansowanie rynku po IV kwartałach 2021r. _ 01.01.2021- 31.12.2021 ( wartość  netto w mln PLN )</t>
  </si>
  <si>
    <t>Leasing</t>
  </si>
  <si>
    <t>Pożyczki</t>
  </si>
  <si>
    <t xml:space="preserve">Leasing i Pożyczki </t>
  </si>
  <si>
    <t>Warszawa, 15.02.2022r.</t>
  </si>
  <si>
    <t>pojazdy</t>
  </si>
  <si>
    <t>osobowe</t>
  </si>
  <si>
    <t>cięzarowe do 3,5 t</t>
  </si>
  <si>
    <t>ciężarowe</t>
  </si>
  <si>
    <t>ciężarowe pow. 3,5 t</t>
  </si>
  <si>
    <t>ciągniki siodłowe</t>
  </si>
  <si>
    <t>naczepy/przyczepy</t>
  </si>
  <si>
    <t>autobusy</t>
  </si>
  <si>
    <t>inne</t>
  </si>
  <si>
    <t>MiU</t>
  </si>
  <si>
    <t>samoloty, statki, kolej</t>
  </si>
  <si>
    <t>Ruchomości ( leasing  )</t>
  </si>
  <si>
    <t>Nieruchomości ( leasing  )</t>
  </si>
  <si>
    <t xml:space="preserve">Ogółem leasing </t>
  </si>
  <si>
    <t>Ruchomości ( pożyczki )</t>
  </si>
  <si>
    <t>Nieruchomości ( pożyczki )</t>
  </si>
  <si>
    <t>Ogółem  pożyczki</t>
  </si>
  <si>
    <t>Ruchomości ( leasing+pożyczki )</t>
  </si>
  <si>
    <t>Nieruchomości ( leasing+pożyczki )</t>
  </si>
  <si>
    <t>Ogółem leasing+pożyczki</t>
  </si>
  <si>
    <t>Warsaw 15.02.2022</t>
  </si>
  <si>
    <t>*Zaprezentowany wynik wartości finansowania udzielonego przez firmy leasingowe uwzględnia korekty historycznych wartości dokonane w trakcie okresu objętego badaniem, wynikające z informacji napływających po zakończeniu publikacji poszczególnych danych cząstkowych (miesięcznych/kwartalnych).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</si>
</sst>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30" x14ac:knownFonts="1"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name val="Arial CE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color indexed="45"/>
      <name val="Arial"/>
      <family val="2"/>
    </font>
    <font>
      <b/>
      <sz val="12"/>
      <color indexed="45"/>
      <name val="Arial"/>
      <family val="2"/>
    </font>
    <font>
      <sz val="10"/>
      <color indexed="45"/>
      <name val="Arial"/>
      <family val="2"/>
    </font>
    <font>
      <sz val="10"/>
      <color theme="0" tint="-0.499984740745262"/>
      <name val="Arial"/>
      <family val="2"/>
      <charset val="238"/>
    </font>
    <font>
      <b/>
      <sz val="12"/>
      <color theme="0" tint="-0.499984740745262"/>
      <name val="Arial"/>
      <family val="2"/>
      <charset val="238"/>
    </font>
    <font>
      <sz val="16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8"/>
      <name val="Arial CE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 CE"/>
      <charset val="238"/>
    </font>
    <font>
      <b/>
      <sz val="8"/>
      <name val="Arial CE"/>
      <charset val="238"/>
    </font>
    <font>
      <b/>
      <sz val="16"/>
      <color indexed="8"/>
      <name val="Arial"/>
      <family val="2"/>
    </font>
    <font>
      <b/>
      <sz val="11"/>
      <name val="Arial"/>
      <family val="2"/>
      <charset val="238"/>
    </font>
    <font>
      <b/>
      <sz val="2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45"/>
      <name val="Arial"/>
      <family val="2"/>
      <charset val="238"/>
    </font>
    <font>
      <b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EB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64"/>
      </left>
      <right style="thin">
        <color indexed="55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0" fontId="1" fillId="0" borderId="0" applyBorder="0"/>
    <xf numFmtId="0" fontId="1" fillId="0" borderId="0"/>
    <xf numFmtId="0" fontId="1" fillId="0" borderId="0"/>
    <xf numFmtId="0" fontId="7" fillId="0" borderId="0"/>
  </cellStyleXfs>
  <cellXfs count="173">
    <xf numFmtId="0" fontId="0" fillId="0" borderId="0" xfId="0"/>
    <xf numFmtId="0" fontId="2" fillId="0" borderId="0" xfId="2" applyFont="1" applyFill="1"/>
    <xf numFmtId="0" fontId="3" fillId="0" borderId="0" xfId="2" applyFont="1" applyFill="1" applyAlignment="1">
      <alignment vertical="center"/>
    </xf>
    <xf numFmtId="0" fontId="1" fillId="0" borderId="0" xfId="2"/>
    <xf numFmtId="0" fontId="2" fillId="0" borderId="0" xfId="2" applyFont="1"/>
    <xf numFmtId="0" fontId="4" fillId="0" borderId="0" xfId="2" applyFont="1" applyFill="1" applyAlignment="1">
      <alignment horizontal="center" vertical="center" wrapText="1"/>
    </xf>
    <xf numFmtId="0" fontId="1" fillId="0" borderId="0" xfId="2" applyFill="1"/>
    <xf numFmtId="0" fontId="5" fillId="0" borderId="0" xfId="2" applyFont="1" applyFill="1" applyAlignment="1">
      <alignment vertical="center"/>
    </xf>
    <xf numFmtId="0" fontId="6" fillId="0" borderId="0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vertical="center"/>
    </xf>
    <xf numFmtId="165" fontId="1" fillId="0" borderId="2" xfId="2" applyNumberFormat="1" applyFont="1" applyFill="1" applyBorder="1" applyAlignment="1">
      <alignment vertical="center"/>
    </xf>
    <xf numFmtId="164" fontId="2" fillId="0" borderId="2" xfId="1" applyNumberFormat="1" applyFont="1" applyFill="1" applyBorder="1" applyAlignment="1">
      <alignment vertical="center"/>
    </xf>
    <xf numFmtId="164" fontId="2" fillId="3" borderId="2" xfId="1" applyNumberFormat="1" applyFont="1" applyFill="1" applyBorder="1" applyAlignment="1">
      <alignment vertical="center"/>
    </xf>
    <xf numFmtId="165" fontId="2" fillId="0" borderId="2" xfId="2" applyNumberFormat="1" applyFont="1" applyFill="1" applyBorder="1" applyAlignment="1">
      <alignment vertical="center"/>
    </xf>
    <xf numFmtId="165" fontId="9" fillId="0" borderId="2" xfId="2" applyNumberFormat="1" applyFont="1" applyFill="1" applyBorder="1" applyAlignment="1">
      <alignment vertical="center"/>
    </xf>
    <xf numFmtId="165" fontId="9" fillId="3" borderId="2" xfId="2" applyNumberFormat="1" applyFont="1" applyFill="1" applyBorder="1" applyAlignment="1">
      <alignment vertical="center"/>
    </xf>
    <xf numFmtId="0" fontId="9" fillId="0" borderId="0" xfId="2" applyFont="1" applyFill="1"/>
    <xf numFmtId="0" fontId="9" fillId="0" borderId="0" xfId="2" applyFont="1"/>
    <xf numFmtId="164" fontId="10" fillId="0" borderId="0" xfId="1" applyNumberFormat="1" applyFont="1" applyFill="1" applyBorder="1" applyAlignment="1">
      <alignment vertical="center"/>
    </xf>
    <xf numFmtId="165" fontId="10" fillId="0" borderId="4" xfId="2" applyNumberFormat="1" applyFont="1" applyFill="1" applyBorder="1" applyAlignment="1">
      <alignment vertical="center"/>
    </xf>
    <xf numFmtId="165" fontId="10" fillId="0" borderId="5" xfId="2" applyNumberFormat="1" applyFont="1" applyFill="1" applyBorder="1" applyAlignment="1">
      <alignment vertical="center"/>
    </xf>
    <xf numFmtId="164" fontId="10" fillId="0" borderId="6" xfId="1" applyNumberFormat="1" applyFont="1" applyFill="1" applyBorder="1" applyAlignment="1">
      <alignment vertical="center"/>
    </xf>
    <xf numFmtId="164" fontId="10" fillId="3" borderId="6" xfId="1" applyNumberFormat="1" applyFont="1" applyFill="1" applyBorder="1" applyAlignment="1">
      <alignment vertical="center"/>
    </xf>
    <xf numFmtId="164" fontId="11" fillId="0" borderId="0" xfId="1" applyNumberFormat="1" applyFont="1" applyFill="1" applyBorder="1" applyAlignment="1">
      <alignment vertical="center"/>
    </xf>
    <xf numFmtId="165" fontId="12" fillId="0" borderId="0" xfId="2" applyNumberFormat="1" applyFont="1" applyFill="1" applyBorder="1" applyAlignment="1">
      <alignment vertical="center"/>
    </xf>
    <xf numFmtId="0" fontId="13" fillId="0" borderId="0" xfId="2" applyFont="1" applyFill="1" applyBorder="1"/>
    <xf numFmtId="0" fontId="10" fillId="0" borderId="0" xfId="2" applyFont="1" applyFill="1" applyBorder="1" applyAlignment="1">
      <alignment vertical="center"/>
    </xf>
    <xf numFmtId="165" fontId="10" fillId="0" borderId="0" xfId="2" applyNumberFormat="1" applyFont="1" applyFill="1" applyBorder="1" applyAlignment="1">
      <alignment vertical="center"/>
    </xf>
    <xf numFmtId="0" fontId="9" fillId="0" borderId="0" xfId="2" applyFont="1" applyFill="1" applyBorder="1"/>
    <xf numFmtId="164" fontId="6" fillId="0" borderId="0" xfId="1" applyNumberFormat="1" applyFont="1" applyFill="1" applyBorder="1" applyAlignment="1">
      <alignment vertical="center"/>
    </xf>
    <xf numFmtId="0" fontId="8" fillId="0" borderId="0" xfId="2" applyFont="1" applyFill="1" applyAlignment="1">
      <alignment vertical="center"/>
    </xf>
    <xf numFmtId="165" fontId="9" fillId="0" borderId="0" xfId="2" applyNumberFormat="1" applyFont="1" applyFill="1" applyAlignment="1">
      <alignment vertical="center"/>
    </xf>
    <xf numFmtId="3" fontId="2" fillId="0" borderId="0" xfId="2" applyNumberFormat="1" applyFont="1" applyFill="1" applyAlignment="1">
      <alignment vertical="center"/>
    </xf>
    <xf numFmtId="9" fontId="9" fillId="0" borderId="0" xfId="1" applyFont="1" applyFill="1"/>
    <xf numFmtId="165" fontId="9" fillId="0" borderId="0" xfId="1" applyNumberFormat="1" applyFont="1" applyFill="1"/>
    <xf numFmtId="3" fontId="2" fillId="0" borderId="0" xfId="2" applyNumberFormat="1" applyFont="1" applyFill="1"/>
    <xf numFmtId="0" fontId="1" fillId="0" borderId="0" xfId="2" applyFill="1" applyBorder="1"/>
    <xf numFmtId="0" fontId="15" fillId="0" borderId="0" xfId="2" applyFont="1" applyFill="1" applyBorder="1" applyAlignment="1">
      <alignment vertical="center"/>
    </xf>
    <xf numFmtId="0" fontId="14" fillId="0" borderId="0" xfId="2" applyFont="1" applyFill="1" applyBorder="1"/>
    <xf numFmtId="9" fontId="2" fillId="0" borderId="0" xfId="1" applyFont="1" applyFill="1" applyBorder="1"/>
    <xf numFmtId="0" fontId="5" fillId="0" borderId="0" xfId="2" applyFont="1" applyFill="1" applyBorder="1" applyAlignment="1">
      <alignment vertical="center"/>
    </xf>
    <xf numFmtId="3" fontId="9" fillId="0" borderId="0" xfId="1" applyNumberFormat="1" applyFont="1" applyFill="1" applyBorder="1"/>
    <xf numFmtId="0" fontId="2" fillId="0" borderId="0" xfId="2" applyFont="1" applyFill="1" applyBorder="1" applyAlignment="1">
      <alignment horizontal="left" vertical="center" indent="1"/>
    </xf>
    <xf numFmtId="165" fontId="2" fillId="0" borderId="0" xfId="2" applyNumberFormat="1" applyFont="1" applyFill="1" applyBorder="1" applyAlignment="1">
      <alignment vertical="center"/>
    </xf>
    <xf numFmtId="0" fontId="2" fillId="0" borderId="0" xfId="2" applyFont="1" applyFill="1" applyBorder="1" applyAlignment="1">
      <alignment horizontal="left" vertical="center" indent="2"/>
    </xf>
    <xf numFmtId="0" fontId="2" fillId="0" borderId="0" xfId="2" applyFont="1" applyFill="1" applyBorder="1"/>
    <xf numFmtId="0" fontId="1" fillId="0" borderId="0" xfId="2" applyBorder="1"/>
    <xf numFmtId="0" fontId="8" fillId="0" borderId="0" xfId="2" applyFont="1" applyFill="1" applyBorder="1" applyAlignment="1">
      <alignment vertical="center"/>
    </xf>
    <xf numFmtId="165" fontId="9" fillId="0" borderId="0" xfId="2" applyNumberFormat="1" applyFont="1" applyFill="1" applyBorder="1" applyAlignment="1">
      <alignment vertical="center"/>
    </xf>
    <xf numFmtId="3" fontId="2" fillId="0" borderId="0" xfId="2" applyNumberFormat="1" applyFont="1" applyFill="1" applyBorder="1" applyAlignment="1">
      <alignment vertical="center"/>
    </xf>
    <xf numFmtId="0" fontId="21" fillId="0" borderId="0" xfId="2" applyFont="1" applyFill="1" applyBorder="1" applyAlignment="1">
      <alignment vertical="center"/>
    </xf>
    <xf numFmtId="164" fontId="21" fillId="0" borderId="0" xfId="1" applyNumberFormat="1" applyFont="1" applyFill="1" applyBorder="1" applyAlignment="1">
      <alignment vertical="center"/>
    </xf>
    <xf numFmtId="165" fontId="22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164" fontId="22" fillId="0" borderId="0" xfId="1" applyNumberFormat="1" applyFont="1" applyFill="1" applyBorder="1"/>
    <xf numFmtId="0" fontId="22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" vertical="center" wrapText="1"/>
    </xf>
    <xf numFmtId="10" fontId="22" fillId="0" borderId="0" xfId="1" applyNumberFormat="1" applyFont="1" applyFill="1" applyBorder="1" applyAlignment="1"/>
    <xf numFmtId="165" fontId="22" fillId="0" borderId="0" xfId="1" applyNumberFormat="1" applyFont="1" applyFill="1" applyBorder="1" applyAlignment="1"/>
    <xf numFmtId="0" fontId="22" fillId="0" borderId="0" xfId="0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 wrapText="1"/>
    </xf>
    <xf numFmtId="164" fontId="22" fillId="0" borderId="0" xfId="1" applyNumberFormat="1" applyFont="1" applyFill="1" applyBorder="1" applyAlignment="1"/>
    <xf numFmtId="166" fontId="2" fillId="0" borderId="0" xfId="2" applyNumberFormat="1" applyFont="1" applyFill="1" applyBorder="1"/>
    <xf numFmtId="165" fontId="14" fillId="0" borderId="0" xfId="2" applyNumberFormat="1" applyFont="1" applyFill="1" applyBorder="1"/>
    <xf numFmtId="3" fontId="2" fillId="0" borderId="0" xfId="2" applyNumberFormat="1" applyFont="1" applyFill="1" applyBorder="1"/>
    <xf numFmtId="0" fontId="1" fillId="0" borderId="0" xfId="2" applyFont="1" applyFill="1" applyBorder="1"/>
    <xf numFmtId="165" fontId="2" fillId="0" borderId="0" xfId="3" applyNumberFormat="1" applyFont="1" applyFill="1" applyBorder="1" applyAlignment="1">
      <alignment vertical="center" wrapText="1"/>
    </xf>
    <xf numFmtId="0" fontId="17" fillId="0" borderId="0" xfId="4" applyFont="1" applyFill="1" applyBorder="1"/>
    <xf numFmtId="0" fontId="18" fillId="0" borderId="0" xfId="4" applyFont="1" applyFill="1" applyBorder="1"/>
    <xf numFmtId="0" fontId="19" fillId="0" borderId="0" xfId="5" applyFont="1" applyFill="1" applyBorder="1" applyAlignment="1">
      <alignment wrapText="1"/>
    </xf>
    <xf numFmtId="165" fontId="6" fillId="0" borderId="0" xfId="4" applyNumberFormat="1" applyFont="1" applyFill="1" applyBorder="1"/>
    <xf numFmtId="165" fontId="1" fillId="0" borderId="0" xfId="2" applyNumberFormat="1" applyFill="1" applyBorder="1"/>
    <xf numFmtId="0" fontId="20" fillId="0" borderId="0" xfId="2" applyFont="1" applyFill="1" applyBorder="1"/>
    <xf numFmtId="165" fontId="2" fillId="0" borderId="0" xfId="2" applyNumberFormat="1" applyFont="1" applyFill="1" applyBorder="1"/>
    <xf numFmtId="164" fontId="2" fillId="0" borderId="0" xfId="1" applyNumberFormat="1" applyFont="1" applyFill="1" applyBorder="1"/>
    <xf numFmtId="0" fontId="2" fillId="0" borderId="0" xfId="2" applyFont="1" applyFill="1" applyBorder="1" applyAlignment="1">
      <alignment horizontal="center" vertical="center" wrapText="1"/>
    </xf>
    <xf numFmtId="0" fontId="2" fillId="4" borderId="0" xfId="2" applyFont="1" applyFill="1"/>
    <xf numFmtId="0" fontId="3" fillId="4" borderId="0" xfId="2" applyFont="1" applyFill="1" applyAlignment="1">
      <alignment vertical="center"/>
    </xf>
    <xf numFmtId="0" fontId="1" fillId="4" borderId="0" xfId="2" applyFill="1"/>
    <xf numFmtId="0" fontId="5" fillId="4" borderId="0" xfId="2" applyFont="1" applyFill="1" applyAlignment="1">
      <alignment vertical="center"/>
    </xf>
    <xf numFmtId="0" fontId="24" fillId="4" borderId="0" xfId="2" applyFont="1" applyFill="1" applyAlignment="1">
      <alignment vertical="center"/>
    </xf>
    <xf numFmtId="0" fontId="25" fillId="4" borderId="0" xfId="2" applyFont="1" applyFill="1"/>
    <xf numFmtId="0" fontId="4" fillId="4" borderId="0" xfId="2" applyFont="1" applyFill="1" applyAlignment="1">
      <alignment horizontal="center" vertical="center" wrapText="1"/>
    </xf>
    <xf numFmtId="0" fontId="6" fillId="4" borderId="0" xfId="2" applyFont="1" applyFill="1" applyBorder="1" applyAlignment="1">
      <alignment horizontal="center" vertical="center" wrapText="1"/>
    </xf>
    <xf numFmtId="0" fontId="6" fillId="4" borderId="1" xfId="2" applyFont="1" applyFill="1" applyBorder="1" applyAlignment="1">
      <alignment horizontal="center" vertical="center" wrapText="1"/>
    </xf>
    <xf numFmtId="164" fontId="2" fillId="4" borderId="0" xfId="1" applyNumberFormat="1" applyFont="1" applyFill="1" applyBorder="1" applyAlignment="1">
      <alignment vertical="center"/>
    </xf>
    <xf numFmtId="0" fontId="8" fillId="4" borderId="2" xfId="2" applyFont="1" applyFill="1" applyBorder="1" applyAlignment="1">
      <alignment vertical="center"/>
    </xf>
    <xf numFmtId="165" fontId="1" fillId="4" borderId="2" xfId="2" applyNumberFormat="1" applyFont="1" applyFill="1" applyBorder="1" applyAlignment="1">
      <alignment vertical="center"/>
    </xf>
    <xf numFmtId="164" fontId="2" fillId="4" borderId="2" xfId="1" applyNumberFormat="1" applyFont="1" applyFill="1" applyBorder="1" applyAlignment="1">
      <alignment vertical="center"/>
    </xf>
    <xf numFmtId="0" fontId="2" fillId="4" borderId="2" xfId="2" applyFont="1" applyFill="1" applyBorder="1" applyAlignment="1">
      <alignment horizontal="left" vertical="center" indent="1"/>
    </xf>
    <xf numFmtId="165" fontId="2" fillId="4" borderId="2" xfId="2" applyNumberFormat="1" applyFont="1" applyFill="1" applyBorder="1" applyAlignment="1">
      <alignment vertical="center"/>
    </xf>
    <xf numFmtId="165" fontId="9" fillId="4" borderId="2" xfId="2" applyNumberFormat="1" applyFont="1" applyFill="1" applyBorder="1" applyAlignment="1">
      <alignment vertical="center"/>
    </xf>
    <xf numFmtId="0" fontId="2" fillId="4" borderId="2" xfId="2" applyFont="1" applyFill="1" applyBorder="1" applyAlignment="1">
      <alignment horizontal="left" vertical="center" indent="2"/>
    </xf>
    <xf numFmtId="0" fontId="9" fillId="4" borderId="0" xfId="2" applyFont="1" applyFill="1"/>
    <xf numFmtId="164" fontId="10" fillId="4" borderId="0" xfId="1" applyNumberFormat="1" applyFont="1" applyFill="1" applyBorder="1" applyAlignment="1">
      <alignment vertical="center"/>
    </xf>
    <xf numFmtId="0" fontId="10" fillId="4" borderId="3" xfId="2" applyFont="1" applyFill="1" applyBorder="1" applyAlignment="1">
      <alignment vertical="center"/>
    </xf>
    <xf numFmtId="165" fontId="10" fillId="4" borderId="4" xfId="2" applyNumberFormat="1" applyFont="1" applyFill="1" applyBorder="1" applyAlignment="1">
      <alignment vertical="center"/>
    </xf>
    <xf numFmtId="165" fontId="10" fillId="4" borderId="5" xfId="2" applyNumberFormat="1" applyFont="1" applyFill="1" applyBorder="1" applyAlignment="1">
      <alignment vertical="center"/>
    </xf>
    <xf numFmtId="164" fontId="10" fillId="4" borderId="6" xfId="1" applyNumberFormat="1" applyFont="1" applyFill="1" applyBorder="1" applyAlignment="1">
      <alignment vertical="center"/>
    </xf>
    <xf numFmtId="164" fontId="11" fillId="4" borderId="0" xfId="1" applyNumberFormat="1" applyFont="1" applyFill="1" applyBorder="1" applyAlignment="1">
      <alignment vertical="center"/>
    </xf>
    <xf numFmtId="0" fontId="12" fillId="4" borderId="0" xfId="2" applyFont="1" applyFill="1" applyBorder="1" applyAlignment="1">
      <alignment vertical="center"/>
    </xf>
    <xf numFmtId="165" fontId="12" fillId="4" borderId="0" xfId="2" applyNumberFormat="1" applyFont="1" applyFill="1" applyBorder="1" applyAlignment="1">
      <alignment vertical="center"/>
    </xf>
    <xf numFmtId="0" fontId="13" fillId="4" borderId="0" xfId="2" applyFont="1" applyFill="1" applyBorder="1"/>
    <xf numFmtId="0" fontId="10" fillId="4" borderId="0" xfId="2" applyFont="1" applyFill="1" applyBorder="1" applyAlignment="1">
      <alignment vertical="center"/>
    </xf>
    <xf numFmtId="165" fontId="10" fillId="4" borderId="0" xfId="2" applyNumberFormat="1" applyFont="1" applyFill="1" applyBorder="1" applyAlignment="1">
      <alignment vertical="center"/>
    </xf>
    <xf numFmtId="0" fontId="9" fillId="4" borderId="0" xfId="2" applyFont="1" applyFill="1" applyBorder="1"/>
    <xf numFmtId="164" fontId="6" fillId="4" borderId="0" xfId="1" applyNumberFormat="1" applyFont="1" applyFill="1" applyBorder="1" applyAlignment="1">
      <alignment vertical="center"/>
    </xf>
    <xf numFmtId="0" fontId="8" fillId="4" borderId="0" xfId="2" applyFont="1" applyFill="1" applyAlignment="1">
      <alignment vertical="center"/>
    </xf>
    <xf numFmtId="165" fontId="9" fillId="4" borderId="0" xfId="2" applyNumberFormat="1" applyFont="1" applyFill="1" applyAlignment="1">
      <alignment vertical="center"/>
    </xf>
    <xf numFmtId="3" fontId="2" fillId="4" borderId="0" xfId="2" applyNumberFormat="1" applyFont="1" applyFill="1" applyAlignment="1">
      <alignment vertical="center"/>
    </xf>
    <xf numFmtId="9" fontId="9" fillId="4" borderId="0" xfId="1" applyFont="1" applyFill="1"/>
    <xf numFmtId="165" fontId="9" fillId="4" borderId="0" xfId="1" applyNumberFormat="1" applyFont="1" applyFill="1"/>
    <xf numFmtId="3" fontId="2" fillId="4" borderId="0" xfId="2" applyNumberFormat="1" applyFont="1" applyFill="1"/>
    <xf numFmtId="0" fontId="1" fillId="4" borderId="0" xfId="2" applyFill="1" applyBorder="1"/>
    <xf numFmtId="0" fontId="14" fillId="4" borderId="0" xfId="2" applyFont="1" applyFill="1" applyBorder="1"/>
    <xf numFmtId="165" fontId="14" fillId="4" borderId="0" xfId="2" applyNumberFormat="1" applyFont="1" applyFill="1" applyBorder="1"/>
    <xf numFmtId="0" fontId="15" fillId="4" borderId="0" xfId="2" applyFont="1" applyFill="1" applyBorder="1" applyAlignment="1">
      <alignment vertical="center"/>
    </xf>
    <xf numFmtId="3" fontId="2" fillId="4" borderId="0" xfId="2" applyNumberFormat="1" applyFont="1" applyFill="1" applyBorder="1"/>
    <xf numFmtId="9" fontId="2" fillId="4" borderId="0" xfId="1" applyFont="1" applyFill="1" applyBorder="1"/>
    <xf numFmtId="0" fontId="1" fillId="4" borderId="0" xfId="2" applyFont="1" applyFill="1" applyBorder="1"/>
    <xf numFmtId="0" fontId="5" fillId="4" borderId="0" xfId="2" applyFont="1" applyFill="1" applyBorder="1" applyAlignment="1">
      <alignment vertical="center"/>
    </xf>
    <xf numFmtId="3" fontId="9" fillId="4" borderId="0" xfId="1" applyNumberFormat="1" applyFont="1" applyFill="1" applyBorder="1"/>
    <xf numFmtId="165" fontId="2" fillId="4" borderId="0" xfId="3" applyNumberFormat="1" applyFont="1" applyFill="1" applyBorder="1" applyAlignment="1">
      <alignment vertical="center" wrapText="1"/>
    </xf>
    <xf numFmtId="0" fontId="2" fillId="4" borderId="0" xfId="2" applyFont="1" applyFill="1" applyBorder="1"/>
    <xf numFmtId="165" fontId="2" fillId="4" borderId="0" xfId="2" applyNumberFormat="1" applyFont="1" applyFill="1" applyBorder="1" applyAlignment="1">
      <alignment vertical="center"/>
    </xf>
    <xf numFmtId="0" fontId="2" fillId="4" borderId="0" xfId="2" applyFont="1" applyFill="1" applyBorder="1" applyAlignment="1">
      <alignment horizontal="left" vertical="center" indent="1"/>
    </xf>
    <xf numFmtId="0" fontId="2" fillId="4" borderId="0" xfId="2" applyFont="1" applyFill="1" applyBorder="1" applyAlignment="1">
      <alignment horizontal="left" vertical="center" indent="2"/>
    </xf>
    <xf numFmtId="0" fontId="8" fillId="4" borderId="0" xfId="2" applyFont="1" applyFill="1" applyBorder="1" applyAlignment="1">
      <alignment vertical="center"/>
    </xf>
    <xf numFmtId="165" fontId="9" fillId="4" borderId="0" xfId="2" applyNumberFormat="1" applyFont="1" applyFill="1" applyBorder="1" applyAlignment="1">
      <alignment vertical="center"/>
    </xf>
    <xf numFmtId="3" fontId="2" fillId="4" borderId="0" xfId="2" applyNumberFormat="1" applyFont="1" applyFill="1" applyBorder="1" applyAlignment="1">
      <alignment vertical="center"/>
    </xf>
    <xf numFmtId="0" fontId="17" fillId="4" borderId="0" xfId="4" applyFont="1" applyFill="1" applyBorder="1"/>
    <xf numFmtId="0" fontId="18" fillId="4" borderId="0" xfId="4" applyFont="1" applyFill="1" applyBorder="1"/>
    <xf numFmtId="0" fontId="19" fillId="4" borderId="0" xfId="5" applyFont="1" applyFill="1" applyBorder="1" applyAlignment="1">
      <alignment wrapText="1"/>
    </xf>
    <xf numFmtId="165" fontId="6" fillId="4" borderId="0" xfId="4" applyNumberFormat="1" applyFont="1" applyFill="1" applyBorder="1"/>
    <xf numFmtId="165" fontId="1" fillId="4" borderId="0" xfId="2" applyNumberFormat="1" applyFill="1" applyBorder="1"/>
    <xf numFmtId="0" fontId="20" fillId="4" borderId="0" xfId="2" applyFont="1" applyFill="1" applyBorder="1"/>
    <xf numFmtId="0" fontId="21" fillId="4" borderId="0" xfId="2" applyFont="1" applyFill="1" applyBorder="1" applyAlignment="1">
      <alignment vertical="center"/>
    </xf>
    <xf numFmtId="164" fontId="21" fillId="4" borderId="0" xfId="1" applyNumberFormat="1" applyFont="1" applyFill="1" applyBorder="1" applyAlignment="1">
      <alignment vertical="center"/>
    </xf>
    <xf numFmtId="165" fontId="2" fillId="4" borderId="0" xfId="2" applyNumberFormat="1" applyFont="1" applyFill="1" applyBorder="1"/>
    <xf numFmtId="164" fontId="2" fillId="4" borderId="0" xfId="1" applyNumberFormat="1" applyFont="1" applyFill="1" applyBorder="1"/>
    <xf numFmtId="165" fontId="22" fillId="4" borderId="0" xfId="0" applyNumberFormat="1" applyFont="1" applyFill="1" applyBorder="1" applyAlignment="1">
      <alignment horizontal="center" vertical="center"/>
    </xf>
    <xf numFmtId="0" fontId="22" fillId="4" borderId="0" xfId="0" applyFont="1" applyFill="1" applyBorder="1" applyAlignment="1">
      <alignment horizontal="center"/>
    </xf>
    <xf numFmtId="164" fontId="22" fillId="4" borderId="0" xfId="1" applyNumberFormat="1" applyFont="1" applyFill="1" applyBorder="1"/>
    <xf numFmtId="0" fontId="22" fillId="4" borderId="0" xfId="0" applyFont="1" applyFill="1" applyBorder="1" applyAlignment="1">
      <alignment horizontal="left"/>
    </xf>
    <xf numFmtId="0" fontId="2" fillId="4" borderId="0" xfId="2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horizontal="center" vertical="center" wrapText="1"/>
    </xf>
    <xf numFmtId="10" fontId="22" fillId="4" borderId="0" xfId="1" applyNumberFormat="1" applyFont="1" applyFill="1" applyBorder="1" applyAlignment="1"/>
    <xf numFmtId="165" fontId="22" fillId="4" borderId="0" xfId="1" applyNumberFormat="1" applyFont="1" applyFill="1" applyBorder="1" applyAlignment="1"/>
    <xf numFmtId="0" fontId="22" fillId="4" borderId="0" xfId="0" applyFont="1" applyFill="1" applyBorder="1" applyAlignment="1">
      <alignment horizontal="center" vertical="center"/>
    </xf>
    <xf numFmtId="0" fontId="2" fillId="4" borderId="0" xfId="3" applyFont="1" applyFill="1" applyBorder="1" applyAlignment="1">
      <alignment horizontal="center" vertical="center" wrapText="1"/>
    </xf>
    <xf numFmtId="164" fontId="22" fillId="4" borderId="0" xfId="1" applyNumberFormat="1" applyFont="1" applyFill="1" applyBorder="1" applyAlignment="1"/>
    <xf numFmtId="166" fontId="2" fillId="4" borderId="0" xfId="2" applyNumberFormat="1" applyFont="1" applyFill="1" applyBorder="1"/>
    <xf numFmtId="0" fontId="26" fillId="4" borderId="0" xfId="2" applyFont="1" applyFill="1"/>
    <xf numFmtId="0" fontId="27" fillId="0" borderId="2" xfId="2" applyFont="1" applyBorder="1" applyAlignment="1">
      <alignment vertical="center"/>
    </xf>
    <xf numFmtId="0" fontId="17" fillId="0" borderId="2" xfId="2" applyFont="1" applyBorder="1" applyAlignment="1">
      <alignment horizontal="left" vertical="center" indent="1"/>
    </xf>
    <xf numFmtId="0" fontId="17" fillId="0" borderId="2" xfId="2" applyFont="1" applyBorder="1" applyAlignment="1">
      <alignment horizontal="left" vertical="center" indent="2"/>
    </xf>
    <xf numFmtId="0" fontId="27" fillId="0" borderId="3" xfId="2" applyFont="1" applyBorder="1" applyAlignment="1">
      <alignment vertical="center" wrapText="1"/>
    </xf>
    <xf numFmtId="0" fontId="28" fillId="0" borderId="0" xfId="2" applyFont="1" applyBorder="1" applyAlignment="1">
      <alignment vertical="center"/>
    </xf>
    <xf numFmtId="0" fontId="27" fillId="0" borderId="3" xfId="2" applyFont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29" fillId="3" borderId="7" xfId="2" applyFont="1" applyFill="1" applyBorder="1" applyAlignment="1">
      <alignment vertical="center"/>
    </xf>
    <xf numFmtId="0" fontId="8" fillId="0" borderId="0" xfId="2" applyFont="1" applyAlignment="1">
      <alignment vertical="center"/>
    </xf>
    <xf numFmtId="0" fontId="27" fillId="0" borderId="0" xfId="2" applyFont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16" fillId="0" borderId="0" xfId="2" applyFont="1" applyFill="1" applyBorder="1" applyAlignment="1">
      <alignment horizontal="center" vertical="center"/>
    </xf>
    <xf numFmtId="0" fontId="4" fillId="4" borderId="0" xfId="2" applyFont="1" applyFill="1" applyAlignment="1">
      <alignment horizontal="center" vertical="center" wrapText="1"/>
    </xf>
    <xf numFmtId="0" fontId="16" fillId="4" borderId="0" xfId="2" applyFont="1" applyFill="1" applyBorder="1" applyAlignment="1">
      <alignment horizontal="center" vertical="center"/>
    </xf>
    <xf numFmtId="0" fontId="22" fillId="4" borderId="0" xfId="0" applyFont="1" applyFill="1" applyBorder="1" applyAlignment="1">
      <alignment horizontal="center" vertical="center"/>
    </xf>
    <xf numFmtId="0" fontId="24" fillId="4" borderId="0" xfId="2" applyFont="1" applyFill="1" applyAlignment="1">
      <alignment vertical="center"/>
    </xf>
    <xf numFmtId="0" fontId="0" fillId="4" borderId="0" xfId="0" applyFill="1"/>
    <xf numFmtId="0" fontId="0" fillId="0" borderId="0" xfId="0" applyAlignment="1">
      <alignment vertical="center"/>
    </xf>
  </cellXfs>
  <cellStyles count="6">
    <cellStyle name="Normalny" xfId="0" builtinId="0"/>
    <cellStyle name="Normalny_Leasing market 2006 - supplement" xfId="4" xr:uid="{00000000-0005-0000-0000-000001000000}"/>
    <cellStyle name="Normalny_Leasing market at the end of 2005" xfId="2" xr:uid="{00000000-0005-0000-0000-000002000000}"/>
    <cellStyle name="Normalny_wyniki.1q.2007.zbiorcze_ZPL" xfId="3" xr:uid="{00000000-0005-0000-0000-000003000000}"/>
    <cellStyle name="Normalny_wyniki.3q.2006.zbiorcze" xfId="5" xr:uid="{00000000-0005-0000-0000-000004000000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struktura</a:t>
            </a:r>
            <a:r>
              <a:rPr lang="pl-PL" sz="1600" baseline="0"/>
              <a:t> ruchomoci </a:t>
            </a:r>
            <a:r>
              <a:rPr lang="pl-PL" sz="1600"/>
              <a:t>2020 (Leasing)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A08-42C6-838A-6840B22D75F1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3A08-42C6-838A-6840B22D75F1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3A08-42C6-838A-6840B22D75F1}"/>
              </c:ext>
            </c:extLst>
          </c:dPt>
          <c:dLbls>
            <c:dLbl>
              <c:idx val="0"/>
              <c:layout>
                <c:manualLayout>
                  <c:x val="4.8096844277733274E-2"/>
                  <c:y val="-1.535548139829552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A08-42C6-838A-6840B22D75F1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08-42C6-838A-6840B22D75F1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A08-42C6-838A-6840B22D75F1}"/>
                </c:ext>
              </c:extLst>
            </c:dLbl>
            <c:dLbl>
              <c:idx val="3"/>
              <c:layout>
                <c:manualLayout>
                  <c:x val="3.3268335362257838E-2"/>
                  <c:y val="-3.13181850317600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A08-42C6-838A-6840B22D75F1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A08-42C6-838A-6840B22D75F1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(Pl!$N$10,Pl!$N$19:$N$22)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(Pl!$O$10,Pl!$O$19:$O$22)</c:f>
              <c:numCache>
                <c:formatCode>#\ ##0.0</c:formatCode>
                <c:ptCount val="5"/>
                <c:pt idx="0">
                  <c:v>42159.351718161684</c:v>
                </c:pt>
                <c:pt idx="1">
                  <c:v>13622.069116006518</c:v>
                </c:pt>
                <c:pt idx="2">
                  <c:v>831.58197525939215</c:v>
                </c:pt>
                <c:pt idx="3">
                  <c:v>870.03364411758776</c:v>
                </c:pt>
                <c:pt idx="4">
                  <c:v>405.23921804547331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A08-42C6-838A-6840B22D75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 algn="ctr" rtl="0">
              <a:def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struktura ruchomości 2020 ( Pożyczki )</a:t>
            </a:r>
          </a:p>
        </c:rich>
      </c:tx>
      <c:layout>
        <c:manualLayout>
          <c:xMode val="edge"/>
          <c:yMode val="edge"/>
          <c:x val="0.11410496575447945"/>
          <c:y val="0.82216601760804497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20E9-4268-AA32-DBD3E937236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20E9-4268-AA32-DBD3E937236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20E9-4268-AA32-DBD3E9372363}"/>
              </c:ext>
            </c:extLst>
          </c:dPt>
          <c:dLbls>
            <c:dLbl>
              <c:idx val="0"/>
              <c:layout>
                <c:manualLayout>
                  <c:x val="0.15121147491473891"/>
                  <c:y val="4.31105884800472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0E9-4268-AA32-DBD3E9372363}"/>
                </c:ext>
              </c:extLst>
            </c:dLbl>
            <c:dLbl>
              <c:idx val="1"/>
              <c:layout>
                <c:manualLayout>
                  <c:x val="-0.1742336644062549"/>
                  <c:y val="-0.1380600206666876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0E9-4268-AA32-DBD3E9372363}"/>
                </c:ext>
              </c:extLst>
            </c:dLbl>
            <c:dLbl>
              <c:idx val="2"/>
              <c:layout>
                <c:manualLayout>
                  <c:x val="-0.24086357277496909"/>
                  <c:y val="-2.04258256883741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0E9-4268-AA32-DBD3E9372363}"/>
                </c:ext>
              </c:extLst>
            </c:dLbl>
            <c:dLbl>
              <c:idx val="3"/>
              <c:layout>
                <c:manualLayout>
                  <c:x val="-6.8507982543119142E-2"/>
                  <c:y val="-5.328568081182201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0E9-4268-AA32-DBD3E9372363}"/>
                </c:ext>
              </c:extLst>
            </c:dLbl>
            <c:dLbl>
              <c:idx val="4"/>
              <c:layout>
                <c:manualLayout>
                  <c:x val="0.15086079447191394"/>
                  <c:y val="-3.47060550138424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0E9-4268-AA32-DBD3E9372363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(Pl!$N$38,Pl!$N$47:$N$50)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(Pl!$O$38,Pl!$O$47:$O$50)</c:f>
              <c:numCache>
                <c:formatCode>#\ ##0.0</c:formatCode>
                <c:ptCount val="5"/>
                <c:pt idx="0">
                  <c:v>2111.7566123579559</c:v>
                </c:pt>
                <c:pt idx="1">
                  <c:v>6043.2088325408968</c:v>
                </c:pt>
                <c:pt idx="2">
                  <c:v>206.19306377980035</c:v>
                </c:pt>
                <c:pt idx="3">
                  <c:v>143.61380781019918</c:v>
                </c:pt>
                <c:pt idx="4">
                  <c:v>94.237666183100231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0E9-4268-AA32-DBD3E93723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struktura ruchomości 2020 (Leasing + Pożyczki)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0DDC-4D4D-A1A5-788166179934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0DDC-4D4D-A1A5-788166179934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0DDC-4D4D-A1A5-788166179934}"/>
              </c:ext>
            </c:extLst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DDC-4D4D-A1A5-788166179934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DDC-4D4D-A1A5-788166179934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DDC-4D4D-A1A5-788166179934}"/>
                </c:ext>
              </c:extLst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DDC-4D4D-A1A5-788166179934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DDC-4D4D-A1A5-788166179934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(Pl!$N$65,Pl!$N$74:$N$77)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(Pl!$O$65,Pl!$O$74:$O$77)</c:f>
              <c:numCache>
                <c:formatCode>#\ ##0.0</c:formatCode>
                <c:ptCount val="5"/>
                <c:pt idx="0">
                  <c:v>44271.108330519637</c:v>
                </c:pt>
                <c:pt idx="1">
                  <c:v>19665.277948547417</c:v>
                </c:pt>
                <c:pt idx="2">
                  <c:v>1037.7750390391925</c:v>
                </c:pt>
                <c:pt idx="3">
                  <c:v>1013.647451927787</c:v>
                </c:pt>
                <c:pt idx="4">
                  <c:v>499.47688422857357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DDC-4D4D-A1A5-7881661799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struktura ruchomości 2021 (Leasing)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DA37-456C-BB0C-D66199FE4E96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DA37-456C-BB0C-D66199FE4E96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DA37-456C-BB0C-D66199FE4E96}"/>
              </c:ext>
            </c:extLst>
          </c:dPt>
          <c:dLbls>
            <c:dLbl>
              <c:idx val="0"/>
              <c:layout>
                <c:manualLayout>
                  <c:x val="2.7173987411056377E-2"/>
                  <c:y val="-2.326113315696648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A37-456C-BB0C-D66199FE4E96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37-456C-BB0C-D66199FE4E96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37-456C-BB0C-D66199FE4E96}"/>
                </c:ext>
              </c:extLst>
            </c:dLbl>
            <c:dLbl>
              <c:idx val="3"/>
              <c:layout>
                <c:manualLayout>
                  <c:x val="3.3268335362257838E-2"/>
                  <c:y val="-3.13181850317600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A37-456C-BB0C-D66199FE4E96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A37-456C-BB0C-D66199FE4E96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(Pl!$N$10,Pl!$N$19:$N$22)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(Pl!$P$10,Pl!$P$19:$P$22)</c:f>
              <c:numCache>
                <c:formatCode>#\ ##0.0</c:formatCode>
                <c:ptCount val="5"/>
                <c:pt idx="0">
                  <c:v>56973.123328645037</c:v>
                </c:pt>
                <c:pt idx="1">
                  <c:v>17031.176808125922</c:v>
                </c:pt>
                <c:pt idx="2">
                  <c:v>856.11475092180933</c:v>
                </c:pt>
                <c:pt idx="3">
                  <c:v>1116.0658386580008</c:v>
                </c:pt>
                <c:pt idx="4">
                  <c:v>525.14226079322236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A37-456C-BB0C-D66199FE4E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 algn="ctr" rtl="0">
              <a:def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struktura ruchomości 2021 (Pożyczki)</a:t>
            </a:r>
          </a:p>
        </c:rich>
      </c:tx>
      <c:layout>
        <c:manualLayout>
          <c:xMode val="edge"/>
          <c:yMode val="edge"/>
          <c:x val="0.11410496575447945"/>
          <c:y val="0.82216601760804497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B103-4399-8442-EB88DA4821F5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B103-4399-8442-EB88DA4821F5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B103-4399-8442-EB88DA4821F5}"/>
              </c:ext>
            </c:extLst>
          </c:dPt>
          <c:dLbls>
            <c:dLbl>
              <c:idx val="0"/>
              <c:layout>
                <c:manualLayout>
                  <c:x val="0.15121147491473891"/>
                  <c:y val="4.31105884800472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103-4399-8442-EB88DA4821F5}"/>
                </c:ext>
              </c:extLst>
            </c:dLbl>
            <c:dLbl>
              <c:idx val="1"/>
              <c:layout>
                <c:manualLayout>
                  <c:x val="-0.1742336644062549"/>
                  <c:y val="-0.1380600206666876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103-4399-8442-EB88DA4821F5}"/>
                </c:ext>
              </c:extLst>
            </c:dLbl>
            <c:dLbl>
              <c:idx val="2"/>
              <c:layout>
                <c:manualLayout>
                  <c:x val="-0.24086357277496909"/>
                  <c:y val="-2.04258256883741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103-4399-8442-EB88DA4821F5}"/>
                </c:ext>
              </c:extLst>
            </c:dLbl>
            <c:dLbl>
              <c:idx val="3"/>
              <c:layout>
                <c:manualLayout>
                  <c:x val="-6.8507982543119142E-2"/>
                  <c:y val="-5.328568081182201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103-4399-8442-EB88DA4821F5}"/>
                </c:ext>
              </c:extLst>
            </c:dLbl>
            <c:dLbl>
              <c:idx val="4"/>
              <c:layout>
                <c:manualLayout>
                  <c:x val="0.15086079447191394"/>
                  <c:y val="-3.47060550138424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103-4399-8442-EB88DA4821F5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(Pl!$N$38,Pl!$N$47:$N$50)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(Pl!$P$38,Pl!$P$47:$P$50)</c:f>
              <c:numCache>
                <c:formatCode>#\ ##0.0</c:formatCode>
                <c:ptCount val="5"/>
                <c:pt idx="0">
                  <c:v>2444.8339943035312</c:v>
                </c:pt>
                <c:pt idx="1">
                  <c:v>7718.2030595100678</c:v>
                </c:pt>
                <c:pt idx="2">
                  <c:v>172.94652962838552</c:v>
                </c:pt>
                <c:pt idx="3">
                  <c:v>300.42942425396603</c:v>
                </c:pt>
                <c:pt idx="4">
                  <c:v>100.33097059888834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103-4399-8442-EB88DA4821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struktura</a:t>
            </a:r>
            <a:r>
              <a:rPr lang="pl-PL" sz="1600" baseline="0"/>
              <a:t> ruchomości </a:t>
            </a:r>
            <a:r>
              <a:rPr lang="pl-PL" sz="1600"/>
              <a:t>2021 (easing + Pożyczki)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47-448F-90C2-7E38F41C8E2B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3547-448F-90C2-7E38F41C8E2B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3547-448F-90C2-7E38F41C8E2B}"/>
              </c:ext>
            </c:extLst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547-448F-90C2-7E38F41C8E2B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547-448F-90C2-7E38F41C8E2B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547-448F-90C2-7E38F41C8E2B}"/>
                </c:ext>
              </c:extLst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547-448F-90C2-7E38F41C8E2B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547-448F-90C2-7E38F41C8E2B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(Pl!$N$65,Pl!$N$74:$N$77)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(Pl!$P$65,Pl!$P$74:$P$77)</c:f>
              <c:numCache>
                <c:formatCode>#\ ##0.0</c:formatCode>
                <c:ptCount val="5"/>
                <c:pt idx="0">
                  <c:v>59417.957322948569</c:v>
                </c:pt>
                <c:pt idx="1">
                  <c:v>24749.379867635987</c:v>
                </c:pt>
                <c:pt idx="2">
                  <c:v>1029.0612805501949</c:v>
                </c:pt>
                <c:pt idx="3">
                  <c:v>1416.4952629119668</c:v>
                </c:pt>
                <c:pt idx="4">
                  <c:v>625.47323139211073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47-448F-90C2-7E38F41C8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Equipment structure 2020 (Leases)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940-4298-B086-3A4B410F8A0E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E940-4298-B086-3A4B410F8A0E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E940-4298-B086-3A4B410F8A0E}"/>
              </c:ext>
            </c:extLst>
          </c:dPt>
          <c:dLbls>
            <c:dLbl>
              <c:idx val="0"/>
              <c:layout>
                <c:manualLayout>
                  <c:x val="4.8096844277733274E-2"/>
                  <c:y val="-1.535548139829552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940-4298-B086-3A4B410F8A0E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940-4298-B086-3A4B410F8A0E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940-4298-B086-3A4B410F8A0E}"/>
                </c:ext>
              </c:extLst>
            </c:dLbl>
            <c:dLbl>
              <c:idx val="3"/>
              <c:layout>
                <c:manualLayout>
                  <c:x val="3.3268335362257838E-2"/>
                  <c:y val="-3.13181850317600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940-4298-B086-3A4B410F8A0E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940-4298-B086-3A4B410F8A0E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(Pl!$N$10,Pl!$N$19:$N$22)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(Pl!$O$10,Pl!$O$19:$O$22)</c:f>
              <c:numCache>
                <c:formatCode>#\ ##0.0</c:formatCode>
                <c:ptCount val="5"/>
                <c:pt idx="0">
                  <c:v>42159.351718161684</c:v>
                </c:pt>
                <c:pt idx="1">
                  <c:v>13622.069116006518</c:v>
                </c:pt>
                <c:pt idx="2">
                  <c:v>831.58197525939215</c:v>
                </c:pt>
                <c:pt idx="3">
                  <c:v>870.03364411758776</c:v>
                </c:pt>
                <c:pt idx="4">
                  <c:v>405.23921804547331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940-4298-B086-3A4B410F8A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 algn="ctr" rtl="0">
              <a:def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Equipment structure 2020 (Loans)</a:t>
            </a:r>
          </a:p>
        </c:rich>
      </c:tx>
      <c:layout>
        <c:manualLayout>
          <c:xMode val="edge"/>
          <c:yMode val="edge"/>
          <c:x val="0.11410496575447945"/>
          <c:y val="0.82216601760804497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0BF3-4AAC-9811-84AA21AA7485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0BF3-4AAC-9811-84AA21AA7485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0BF3-4AAC-9811-84AA21AA7485}"/>
              </c:ext>
            </c:extLst>
          </c:dPt>
          <c:dLbls>
            <c:dLbl>
              <c:idx val="0"/>
              <c:layout>
                <c:manualLayout>
                  <c:x val="0.15121147491473891"/>
                  <c:y val="4.31105884800472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BF3-4AAC-9811-84AA21AA7485}"/>
                </c:ext>
              </c:extLst>
            </c:dLbl>
            <c:dLbl>
              <c:idx val="1"/>
              <c:layout>
                <c:manualLayout>
                  <c:x val="-0.1742336644062549"/>
                  <c:y val="-0.1380600206666876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BF3-4AAC-9811-84AA21AA7485}"/>
                </c:ext>
              </c:extLst>
            </c:dLbl>
            <c:dLbl>
              <c:idx val="2"/>
              <c:layout>
                <c:manualLayout>
                  <c:x val="-0.24086357277496909"/>
                  <c:y val="-2.04258256883741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BF3-4AAC-9811-84AA21AA7485}"/>
                </c:ext>
              </c:extLst>
            </c:dLbl>
            <c:dLbl>
              <c:idx val="3"/>
              <c:layout>
                <c:manualLayout>
                  <c:x val="-6.8507982543119142E-2"/>
                  <c:y val="-5.328568081182201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BF3-4AAC-9811-84AA21AA7485}"/>
                </c:ext>
              </c:extLst>
            </c:dLbl>
            <c:dLbl>
              <c:idx val="4"/>
              <c:layout>
                <c:manualLayout>
                  <c:x val="0.15086079447191394"/>
                  <c:y val="-3.47060550138424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BF3-4AAC-9811-84AA21AA7485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(Pl!$N$38,Pl!$N$47:$N$50)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(Pl!$O$38,Pl!$O$47:$O$50)</c:f>
              <c:numCache>
                <c:formatCode>#\ ##0.0</c:formatCode>
                <c:ptCount val="5"/>
                <c:pt idx="0">
                  <c:v>2111.7566123579559</c:v>
                </c:pt>
                <c:pt idx="1">
                  <c:v>6043.2088325408968</c:v>
                </c:pt>
                <c:pt idx="2">
                  <c:v>206.19306377980035</c:v>
                </c:pt>
                <c:pt idx="3">
                  <c:v>143.61380781019918</c:v>
                </c:pt>
                <c:pt idx="4">
                  <c:v>94.237666183100231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BF3-4AAC-9811-84AA21AA74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Equipment structure 2020 (Leases + Loans)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B051-4396-9D84-07FDD5DF82F4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B051-4396-9D84-07FDD5DF82F4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B051-4396-9D84-07FDD5DF82F4}"/>
              </c:ext>
            </c:extLst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051-4396-9D84-07FDD5DF82F4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051-4396-9D84-07FDD5DF82F4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051-4396-9D84-07FDD5DF82F4}"/>
                </c:ext>
              </c:extLst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051-4396-9D84-07FDD5DF82F4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051-4396-9D84-07FDD5DF82F4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(Pl!$N$65,Pl!$N$74:$N$77)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(Pl!$O$65,Pl!$O$74:$O$77)</c:f>
              <c:numCache>
                <c:formatCode>#\ ##0.0</c:formatCode>
                <c:ptCount val="5"/>
                <c:pt idx="0">
                  <c:v>44271.108330519637</c:v>
                </c:pt>
                <c:pt idx="1">
                  <c:v>19665.277948547417</c:v>
                </c:pt>
                <c:pt idx="2">
                  <c:v>1037.7750390391925</c:v>
                </c:pt>
                <c:pt idx="3">
                  <c:v>1013.647451927787</c:v>
                </c:pt>
                <c:pt idx="4">
                  <c:v>499.47688422857357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051-4396-9D84-07FDD5DF82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Equipment structure 2021 (Leases)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542A-4CAF-9083-CC94A82B4C96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542A-4CAF-9083-CC94A82B4C96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542A-4CAF-9083-CC94A82B4C96}"/>
              </c:ext>
            </c:extLst>
          </c:dPt>
          <c:dLbls>
            <c:dLbl>
              <c:idx val="0"/>
              <c:layout>
                <c:manualLayout>
                  <c:x val="2.7173987411056377E-2"/>
                  <c:y val="-2.326113315696648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42A-4CAF-9083-CC94A82B4C96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42A-4CAF-9083-CC94A82B4C96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42A-4CAF-9083-CC94A82B4C96}"/>
                </c:ext>
              </c:extLst>
            </c:dLbl>
            <c:dLbl>
              <c:idx val="3"/>
              <c:layout>
                <c:manualLayout>
                  <c:x val="3.3268335362257838E-2"/>
                  <c:y val="-3.13181850317600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42A-4CAF-9083-CC94A82B4C96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42A-4CAF-9083-CC94A82B4C96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(Pl!$N$10,Pl!$N$19:$N$22)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(Pl!$P$10,Pl!$P$19:$P$22)</c:f>
              <c:numCache>
                <c:formatCode>#\ ##0.0</c:formatCode>
                <c:ptCount val="5"/>
                <c:pt idx="0">
                  <c:v>56973.123328645037</c:v>
                </c:pt>
                <c:pt idx="1">
                  <c:v>17031.176808125922</c:v>
                </c:pt>
                <c:pt idx="2">
                  <c:v>856.11475092180933</c:v>
                </c:pt>
                <c:pt idx="3">
                  <c:v>1116.0658386580008</c:v>
                </c:pt>
                <c:pt idx="4">
                  <c:v>525.14226079322236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42A-4CAF-9083-CC94A82B4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 algn="ctr" rtl="0">
              <a:def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Equipment structure 2021 (Loans)</a:t>
            </a:r>
          </a:p>
        </c:rich>
      </c:tx>
      <c:layout>
        <c:manualLayout>
          <c:xMode val="edge"/>
          <c:yMode val="edge"/>
          <c:x val="0.11410496575447945"/>
          <c:y val="0.82216601760804497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D9E2-4ACE-AC54-516C82FD3964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D9E2-4ACE-AC54-516C82FD3964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D9E2-4ACE-AC54-516C82FD3964}"/>
              </c:ext>
            </c:extLst>
          </c:dPt>
          <c:dLbls>
            <c:dLbl>
              <c:idx val="0"/>
              <c:layout>
                <c:manualLayout>
                  <c:x val="0.15121147491473891"/>
                  <c:y val="4.31105884800472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9E2-4ACE-AC54-516C82FD3964}"/>
                </c:ext>
              </c:extLst>
            </c:dLbl>
            <c:dLbl>
              <c:idx val="1"/>
              <c:layout>
                <c:manualLayout>
                  <c:x val="-0.1742336644062549"/>
                  <c:y val="-0.1380600206666876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9E2-4ACE-AC54-516C82FD3964}"/>
                </c:ext>
              </c:extLst>
            </c:dLbl>
            <c:dLbl>
              <c:idx val="2"/>
              <c:layout>
                <c:manualLayout>
                  <c:x val="-0.24086357277496909"/>
                  <c:y val="-2.04258256883741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9E2-4ACE-AC54-516C82FD3964}"/>
                </c:ext>
              </c:extLst>
            </c:dLbl>
            <c:dLbl>
              <c:idx val="3"/>
              <c:layout>
                <c:manualLayout>
                  <c:x val="-6.8507982543119142E-2"/>
                  <c:y val="-5.328568081182201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9E2-4ACE-AC54-516C82FD3964}"/>
                </c:ext>
              </c:extLst>
            </c:dLbl>
            <c:dLbl>
              <c:idx val="4"/>
              <c:layout>
                <c:manualLayout>
                  <c:x val="0.15086079447191394"/>
                  <c:y val="-3.47060550138424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9E2-4ACE-AC54-516C82FD3964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(Pl!$N$38,Pl!$N$47:$N$50)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(Pl!$P$38,Pl!$P$47:$P$50)</c:f>
              <c:numCache>
                <c:formatCode>#\ ##0.0</c:formatCode>
                <c:ptCount val="5"/>
                <c:pt idx="0">
                  <c:v>2444.8339943035312</c:v>
                </c:pt>
                <c:pt idx="1">
                  <c:v>7718.2030595100678</c:v>
                </c:pt>
                <c:pt idx="2">
                  <c:v>172.94652962838552</c:v>
                </c:pt>
                <c:pt idx="3">
                  <c:v>300.42942425396603</c:v>
                </c:pt>
                <c:pt idx="4">
                  <c:v>100.33097059888834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9E2-4ACE-AC54-516C82FD39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Equipment structure 2021 (Leases + Loans)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DA61-408B-94BE-1FE277E0D77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DA61-408B-94BE-1FE277E0D77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DA61-408B-94BE-1FE277E0D773}"/>
              </c:ext>
            </c:extLst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A61-408B-94BE-1FE277E0D773}"/>
                </c:ext>
              </c:extLst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61-408B-94BE-1FE277E0D773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61-408B-94BE-1FE277E0D773}"/>
                </c:ext>
              </c:extLst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A61-408B-94BE-1FE277E0D773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A61-408B-94BE-1FE277E0D773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(Pl!$N$65,Pl!$N$74:$N$77)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(Pl!$P$65,Pl!$P$74:$P$77)</c:f>
              <c:numCache>
                <c:formatCode>#\ ##0.0</c:formatCode>
                <c:ptCount val="5"/>
                <c:pt idx="0">
                  <c:v>59417.957322948569</c:v>
                </c:pt>
                <c:pt idx="1">
                  <c:v>24749.379867635987</c:v>
                </c:pt>
                <c:pt idx="2">
                  <c:v>1029.0612805501949</c:v>
                </c:pt>
                <c:pt idx="3">
                  <c:v>1416.4952629119668</c:v>
                </c:pt>
                <c:pt idx="4">
                  <c:v>625.47323139211073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A61-408B-94BE-1FE277E0D7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8</xdr:row>
      <xdr:rowOff>77550</xdr:rowOff>
    </xdr:from>
    <xdr:to>
      <xdr:col>24</xdr:col>
      <xdr:colOff>79307</xdr:colOff>
      <xdr:row>31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36</xdr:row>
      <xdr:rowOff>28226</xdr:rowOff>
    </xdr:from>
    <xdr:to>
      <xdr:col>24</xdr:col>
      <xdr:colOff>71438</xdr:colOff>
      <xdr:row>57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244929</xdr:colOff>
      <xdr:row>63</xdr:row>
      <xdr:rowOff>77551</xdr:rowOff>
    </xdr:from>
    <xdr:to>
      <xdr:col>24</xdr:col>
      <xdr:colOff>79307</xdr:colOff>
      <xdr:row>84</xdr:row>
      <xdr:rowOff>141280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51028</xdr:colOff>
      <xdr:row>8</xdr:row>
      <xdr:rowOff>93539</xdr:rowOff>
    </xdr:from>
    <xdr:to>
      <xdr:col>31</xdr:col>
      <xdr:colOff>119062</xdr:colOff>
      <xdr:row>31</xdr:row>
      <xdr:rowOff>157267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36</xdr:row>
      <xdr:rowOff>40813</xdr:rowOff>
    </xdr:from>
    <xdr:to>
      <xdr:col>30</xdr:col>
      <xdr:colOff>472849</xdr:colOff>
      <xdr:row>57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598713</xdr:colOff>
      <xdr:row>63</xdr:row>
      <xdr:rowOff>95240</xdr:rowOff>
    </xdr:from>
    <xdr:to>
      <xdr:col>30</xdr:col>
      <xdr:colOff>460306</xdr:colOff>
      <xdr:row>84</xdr:row>
      <xdr:rowOff>158969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9</xdr:row>
      <xdr:rowOff>77550</xdr:rowOff>
    </xdr:from>
    <xdr:to>
      <xdr:col>24</xdr:col>
      <xdr:colOff>79307</xdr:colOff>
      <xdr:row>32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7B23ECD5-37AD-4D78-82D3-F5CB538C5C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37</xdr:row>
      <xdr:rowOff>28226</xdr:rowOff>
    </xdr:from>
    <xdr:to>
      <xdr:col>24</xdr:col>
      <xdr:colOff>71438</xdr:colOff>
      <xdr:row>58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2719DDAD-CB7E-4145-A9DD-CFAFB897B2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244929</xdr:colOff>
      <xdr:row>64</xdr:row>
      <xdr:rowOff>77551</xdr:rowOff>
    </xdr:from>
    <xdr:to>
      <xdr:col>24</xdr:col>
      <xdr:colOff>79307</xdr:colOff>
      <xdr:row>85</xdr:row>
      <xdr:rowOff>141280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5E6BA3E7-CA5E-46D3-9151-75C3CBD910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598715</xdr:colOff>
      <xdr:row>9</xdr:row>
      <xdr:rowOff>81633</xdr:rowOff>
    </xdr:from>
    <xdr:to>
      <xdr:col>30</xdr:col>
      <xdr:colOff>460308</xdr:colOff>
      <xdr:row>32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97A26C69-3A43-4936-8EAF-70973E1516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37</xdr:row>
      <xdr:rowOff>40813</xdr:rowOff>
    </xdr:from>
    <xdr:to>
      <xdr:col>30</xdr:col>
      <xdr:colOff>472849</xdr:colOff>
      <xdr:row>58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3E97F8E-9EAE-4CEA-9250-14555E1C62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598713</xdr:colOff>
      <xdr:row>64</xdr:row>
      <xdr:rowOff>95240</xdr:rowOff>
    </xdr:from>
    <xdr:to>
      <xdr:col>30</xdr:col>
      <xdr:colOff>460306</xdr:colOff>
      <xdr:row>85</xdr:row>
      <xdr:rowOff>158969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4BF4C33-2E5E-4B8C-A7AE-47742C4EFE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B0000"/>
    <pageSetUpPr fitToPage="1"/>
  </sheetPr>
  <dimension ref="A1:S131"/>
  <sheetViews>
    <sheetView showGridLines="0" tabSelected="1" topLeftCell="A78" zoomScale="80" zoomScaleNormal="80" workbookViewId="0">
      <selection activeCell="B87" sqref="B87"/>
    </sheetView>
  </sheetViews>
  <sheetFormatPr defaultColWidth="9.140625" defaultRowHeight="12.75" outlineLevelRow="1" x14ac:dyDescent="0.2"/>
  <cols>
    <col min="1" max="1" width="6.28515625" style="1" customWidth="1"/>
    <col min="2" max="2" width="37" style="1" bestFit="1" customWidth="1"/>
    <col min="3" max="4" width="10.42578125" style="1" customWidth="1"/>
    <col min="5" max="5" width="8.28515625" style="1" customWidth="1"/>
    <col min="6" max="6" width="9" style="1" customWidth="1"/>
    <col min="7" max="7" width="11" style="1" customWidth="1"/>
    <col min="8" max="8" width="37" style="1" bestFit="1" customWidth="1"/>
    <col min="9" max="9" width="10.42578125" style="1" customWidth="1"/>
    <col min="10" max="10" width="11.140625" style="1" customWidth="1"/>
    <col min="11" max="11" width="9.28515625" style="1" customWidth="1"/>
    <col min="12" max="12" width="11.7109375" style="1" customWidth="1"/>
    <col min="13" max="13" width="10" style="1" customWidth="1"/>
    <col min="14" max="14" width="34.5703125" style="3" customWidth="1"/>
    <col min="15" max="15" width="10.28515625" style="3" customWidth="1"/>
    <col min="16" max="16" width="12.140625" style="3" customWidth="1"/>
    <col min="17" max="17" width="5.5703125" style="3" customWidth="1"/>
    <col min="18" max="18" width="10" style="4" bestFit="1" customWidth="1"/>
    <col min="19" max="19" width="9" style="3" customWidth="1"/>
    <col min="20" max="20" width="10.42578125" style="3" customWidth="1"/>
    <col min="21" max="23" width="9.140625" style="3"/>
    <col min="24" max="24" width="8.42578125" style="3" customWidth="1"/>
    <col min="25" max="25" width="2.42578125" style="3" customWidth="1"/>
    <col min="26" max="16384" width="9.140625" style="3"/>
  </cols>
  <sheetData>
    <row r="1" spans="1:18" s="153" customFormat="1" ht="26.25" x14ac:dyDescent="0.4">
      <c r="B1" s="153" t="s">
        <v>36</v>
      </c>
    </row>
    <row r="2" spans="1:18" s="153" customFormat="1" ht="26.25" x14ac:dyDescent="0.4">
      <c r="B2" s="153" t="s">
        <v>37</v>
      </c>
    </row>
    <row r="4" spans="1:18" ht="18" x14ac:dyDescent="0.2">
      <c r="B4" s="2" t="s">
        <v>38</v>
      </c>
    </row>
    <row r="5" spans="1:18" ht="18" x14ac:dyDescent="0.2">
      <c r="B5" s="2"/>
    </row>
    <row r="6" spans="1:18" ht="45" customHeight="1" x14ac:dyDescent="0.2">
      <c r="A6" s="5"/>
      <c r="B6" s="3"/>
      <c r="C6" s="165" t="s">
        <v>22</v>
      </c>
      <c r="D6" s="165"/>
      <c r="E6" s="165"/>
      <c r="F6" s="165"/>
      <c r="G6" s="5"/>
      <c r="H6" s="6"/>
      <c r="I6" s="165" t="s">
        <v>26</v>
      </c>
      <c r="J6" s="165"/>
      <c r="K6" s="165"/>
      <c r="L6" s="165"/>
      <c r="M6" s="5"/>
      <c r="O6" s="165" t="s">
        <v>33</v>
      </c>
      <c r="P6" s="165"/>
      <c r="Q6" s="165"/>
      <c r="R6" s="165"/>
    </row>
    <row r="7" spans="1:18" ht="15.75" customHeight="1" x14ac:dyDescent="0.2">
      <c r="A7" s="5"/>
      <c r="B7" s="7"/>
      <c r="C7" s="5"/>
      <c r="D7" s="5"/>
      <c r="E7" s="5"/>
      <c r="F7" s="5"/>
      <c r="G7" s="5"/>
      <c r="H7" s="7"/>
      <c r="I7" s="5"/>
      <c r="J7" s="5"/>
      <c r="K7" s="5"/>
      <c r="L7" s="5"/>
      <c r="M7" s="5"/>
      <c r="N7" s="7"/>
      <c r="O7" s="5"/>
      <c r="P7" s="5"/>
      <c r="Q7" s="5"/>
      <c r="R7" s="5"/>
    </row>
    <row r="8" spans="1:18" x14ac:dyDescent="0.2">
      <c r="B8" s="3"/>
      <c r="C8" s="6"/>
      <c r="D8" s="6"/>
      <c r="E8" s="6"/>
      <c r="H8" s="6"/>
      <c r="I8" s="6"/>
      <c r="J8" s="6"/>
      <c r="K8" s="6"/>
    </row>
    <row r="9" spans="1:18" ht="22.5" x14ac:dyDescent="0.2">
      <c r="A9" s="8"/>
      <c r="B9" s="3"/>
      <c r="C9" s="9" t="s">
        <v>23</v>
      </c>
      <c r="D9" s="9" t="s">
        <v>24</v>
      </c>
      <c r="E9" s="3"/>
      <c r="F9" s="9" t="s">
        <v>25</v>
      </c>
      <c r="G9" s="8"/>
      <c r="H9" s="6"/>
      <c r="I9" s="9" t="s">
        <v>27</v>
      </c>
      <c r="J9" s="9" t="s">
        <v>28</v>
      </c>
      <c r="K9" s="3"/>
      <c r="L9" s="9" t="s">
        <v>29</v>
      </c>
      <c r="M9" s="8"/>
      <c r="O9" s="9" t="s">
        <v>30</v>
      </c>
      <c r="P9" s="9" t="s">
        <v>31</v>
      </c>
      <c r="R9" s="9" t="s">
        <v>32</v>
      </c>
    </row>
    <row r="10" spans="1:18" x14ac:dyDescent="0.2">
      <c r="A10" s="10"/>
      <c r="B10" s="154" t="s">
        <v>42</v>
      </c>
      <c r="C10" s="11">
        <f>SUM(C11:C12,C14:C18)</f>
        <v>28691.490369977339</v>
      </c>
      <c r="D10" s="11">
        <f>SUM(D11:D12,D14:D18)</f>
        <v>42071.599599423629</v>
      </c>
      <c r="E10" s="6"/>
      <c r="F10" s="12">
        <f>IF(C10,D10/C10-1,"")</f>
        <v>0.46634416884273056</v>
      </c>
      <c r="G10" s="10"/>
      <c r="H10" s="154" t="s">
        <v>42</v>
      </c>
      <c r="I10" s="11">
        <f>SUM(I11:I12,I14:I18)</f>
        <v>13467.861348184344</v>
      </c>
      <c r="J10" s="11">
        <f>SUM(J11:J12,J14:J18)</f>
        <v>14901.523729221402</v>
      </c>
      <c r="K10" s="6"/>
      <c r="L10" s="12">
        <f>IF(I10,J10/I10-1,"")</f>
        <v>0.10645063414098299</v>
      </c>
      <c r="M10" s="10"/>
      <c r="N10" s="154" t="s">
        <v>42</v>
      </c>
      <c r="O10" s="11">
        <f>SUM(O11:O12,O14:O18)</f>
        <v>42159.351718161684</v>
      </c>
      <c r="P10" s="11">
        <f>SUM(P11:P12,P14:P18)</f>
        <v>56973.123328645037</v>
      </c>
      <c r="R10" s="13">
        <f t="shared" ref="R10:R22" si="0">IF(O10,P10/O10-1,"")</f>
        <v>0.35137569736637531</v>
      </c>
    </row>
    <row r="11" spans="1:18" x14ac:dyDescent="0.2">
      <c r="A11" s="10"/>
      <c r="B11" s="155" t="s">
        <v>43</v>
      </c>
      <c r="C11" s="14">
        <v>17628.675950028373</v>
      </c>
      <c r="D11" s="14">
        <v>23629.656352112277</v>
      </c>
      <c r="F11" s="12">
        <f t="shared" ref="F11:F22" si="1">IF(C11,D11/C11-1,"")</f>
        <v>0.34041016007638647</v>
      </c>
      <c r="G11" s="10"/>
      <c r="H11" s="155" t="s">
        <v>43</v>
      </c>
      <c r="I11" s="14">
        <f>O11-C11</f>
        <v>7875.7302071436316</v>
      </c>
      <c r="J11" s="14">
        <f>P11-D11</f>
        <v>8131.1111955688357</v>
      </c>
      <c r="L11" s="12">
        <f t="shared" ref="L11:L22" si="2">IF(I11,J11/I11-1,"")</f>
        <v>3.242632514170718E-2</v>
      </c>
      <c r="M11" s="10"/>
      <c r="N11" s="155" t="s">
        <v>43</v>
      </c>
      <c r="O11" s="14">
        <v>25504.406157172005</v>
      </c>
      <c r="P11" s="14">
        <v>31760.767547681113</v>
      </c>
      <c r="Q11" s="4"/>
      <c r="R11" s="13">
        <f t="shared" si="0"/>
        <v>0.24530511912153563</v>
      </c>
    </row>
    <row r="12" spans="1:18" x14ac:dyDescent="0.2">
      <c r="A12" s="10"/>
      <c r="B12" s="155" t="s">
        <v>44</v>
      </c>
      <c r="C12" s="14">
        <v>3479.5979533694531</v>
      </c>
      <c r="D12" s="14">
        <v>4703.2000371378417</v>
      </c>
      <c r="F12" s="12">
        <f t="shared" si="1"/>
        <v>0.35165042058480322</v>
      </c>
      <c r="G12" s="10"/>
      <c r="H12" s="155" t="s">
        <v>44</v>
      </c>
      <c r="I12" s="14">
        <f>O12-C12</f>
        <v>1655.1321387251614</v>
      </c>
      <c r="J12" s="14">
        <f>P12-D12</f>
        <v>1579.669748019166</v>
      </c>
      <c r="L12" s="12">
        <f t="shared" si="2"/>
        <v>-4.5592970458611881E-2</v>
      </c>
      <c r="M12" s="10"/>
      <c r="N12" s="155" t="s">
        <v>44</v>
      </c>
      <c r="O12" s="14">
        <v>5134.7300920946145</v>
      </c>
      <c r="P12" s="14">
        <v>6282.8697851570078</v>
      </c>
      <c r="Q12" s="4"/>
      <c r="R12" s="13">
        <f t="shared" si="0"/>
        <v>0.22360273519148732</v>
      </c>
    </row>
    <row r="13" spans="1:18" x14ac:dyDescent="0.2">
      <c r="A13" s="10"/>
      <c r="B13" s="155" t="s">
        <v>45</v>
      </c>
      <c r="C13" s="15">
        <f>SUM(C14:C17)</f>
        <v>7234.4439829187468</v>
      </c>
      <c r="D13" s="15">
        <f>SUM(D14:D17)</f>
        <v>13158.133791192096</v>
      </c>
      <c r="F13" s="12">
        <f t="shared" si="1"/>
        <v>0.8188175652834937</v>
      </c>
      <c r="G13" s="10"/>
      <c r="H13" s="155" t="s">
        <v>45</v>
      </c>
      <c r="I13" s="15">
        <f>SUM(I14:I17)</f>
        <v>3827.7526823451449</v>
      </c>
      <c r="J13" s="15">
        <f>SUM(J14:J17)</f>
        <v>5017.985788220094</v>
      </c>
      <c r="L13" s="12">
        <f t="shared" si="2"/>
        <v>0.31094827818022197</v>
      </c>
      <c r="M13" s="10"/>
      <c r="N13" s="155" t="s">
        <v>45</v>
      </c>
      <c r="O13" s="16">
        <f>SUM(O14:O17)</f>
        <v>11062.196665263893</v>
      </c>
      <c r="P13" s="16">
        <f>SUM(P14:P17)</f>
        <v>18176.119579412189</v>
      </c>
      <c r="Q13" s="4"/>
      <c r="R13" s="13">
        <f t="shared" si="0"/>
        <v>0.64308411153876288</v>
      </c>
    </row>
    <row r="14" spans="1:18" x14ac:dyDescent="0.2">
      <c r="A14" s="10"/>
      <c r="B14" s="156" t="s">
        <v>46</v>
      </c>
      <c r="C14" s="14">
        <v>1696.2156094128779</v>
      </c>
      <c r="D14" s="14">
        <v>2704.4530467789646</v>
      </c>
      <c r="E14" s="17"/>
      <c r="F14" s="12">
        <f t="shared" si="1"/>
        <v>0.59440405557585585</v>
      </c>
      <c r="G14" s="10"/>
      <c r="H14" s="156" t="s">
        <v>46</v>
      </c>
      <c r="I14" s="14">
        <f>O14-C14</f>
        <v>787.4237638412294</v>
      </c>
      <c r="J14" s="14">
        <f>P14-D14</f>
        <v>1009.6869730117564</v>
      </c>
      <c r="K14" s="17"/>
      <c r="L14" s="12">
        <f t="shared" si="2"/>
        <v>0.28226632135951468</v>
      </c>
      <c r="M14" s="10"/>
      <c r="N14" s="156" t="s">
        <v>46</v>
      </c>
      <c r="O14" s="14">
        <v>2483.6393732541073</v>
      </c>
      <c r="P14" s="14">
        <v>3714.140019790721</v>
      </c>
      <c r="Q14" s="18"/>
      <c r="R14" s="13">
        <f t="shared" si="0"/>
        <v>0.4954425589268987</v>
      </c>
    </row>
    <row r="15" spans="1:18" x14ac:dyDescent="0.2">
      <c r="A15" s="10"/>
      <c r="B15" s="156" t="s">
        <v>47</v>
      </c>
      <c r="C15" s="14">
        <v>3512.2782721910608</v>
      </c>
      <c r="D15" s="14">
        <v>6730.8000818718237</v>
      </c>
      <c r="E15" s="17"/>
      <c r="F15" s="12">
        <f t="shared" si="1"/>
        <v>0.91636298728487597</v>
      </c>
      <c r="G15" s="10"/>
      <c r="H15" s="156" t="s">
        <v>47</v>
      </c>
      <c r="I15" s="14">
        <f t="shared" ref="I15:J22" si="3">O15-C15</f>
        <v>2029.050731184303</v>
      </c>
      <c r="J15" s="14">
        <f t="shared" si="3"/>
        <v>2625.7315747609364</v>
      </c>
      <c r="K15" s="17"/>
      <c r="L15" s="12">
        <f t="shared" si="2"/>
        <v>0.29406896259728632</v>
      </c>
      <c r="M15" s="10"/>
      <c r="N15" s="156" t="s">
        <v>47</v>
      </c>
      <c r="O15" s="14">
        <v>5541.3290033753638</v>
      </c>
      <c r="P15" s="14">
        <v>9356.5316566327601</v>
      </c>
      <c r="Q15" s="18"/>
      <c r="R15" s="13">
        <f t="shared" si="0"/>
        <v>0.68849957310483823</v>
      </c>
    </row>
    <row r="16" spans="1:18" x14ac:dyDescent="0.2">
      <c r="A16" s="10"/>
      <c r="B16" s="156" t="s">
        <v>48</v>
      </c>
      <c r="C16" s="14">
        <v>1601.4835782239784</v>
      </c>
      <c r="D16" s="14">
        <v>3405.329809252009</v>
      </c>
      <c r="E16" s="17"/>
      <c r="F16" s="12">
        <f t="shared" si="1"/>
        <v>1.1263594928825116</v>
      </c>
      <c r="G16" s="10"/>
      <c r="H16" s="156" t="s">
        <v>48</v>
      </c>
      <c r="I16" s="14">
        <f t="shared" si="3"/>
        <v>827.80982206646513</v>
      </c>
      <c r="J16" s="14">
        <f t="shared" si="3"/>
        <v>1204.183002468516</v>
      </c>
      <c r="K16" s="17"/>
      <c r="L16" s="12">
        <f t="shared" si="2"/>
        <v>0.45466140938326727</v>
      </c>
      <c r="M16" s="10"/>
      <c r="N16" s="156" t="s">
        <v>48</v>
      </c>
      <c r="O16" s="14">
        <v>2429.2934002904435</v>
      </c>
      <c r="P16" s="14">
        <v>4609.512811720525</v>
      </c>
      <c r="Q16" s="18"/>
      <c r="R16" s="13">
        <f t="shared" si="0"/>
        <v>0.89747060242678667</v>
      </c>
    </row>
    <row r="17" spans="1:18" x14ac:dyDescent="0.2">
      <c r="A17" s="10"/>
      <c r="B17" s="156" t="s">
        <v>49</v>
      </c>
      <c r="C17" s="14">
        <v>424.46652309083021</v>
      </c>
      <c r="D17" s="14">
        <v>317.55085328930011</v>
      </c>
      <c r="E17" s="17"/>
      <c r="F17" s="12">
        <f t="shared" si="1"/>
        <v>-0.25188245476464011</v>
      </c>
      <c r="G17" s="10"/>
      <c r="H17" s="156" t="s">
        <v>49</v>
      </c>
      <c r="I17" s="14">
        <f t="shared" si="3"/>
        <v>183.46836525314694</v>
      </c>
      <c r="J17" s="14">
        <f t="shared" si="3"/>
        <v>178.38423797888544</v>
      </c>
      <c r="K17" s="17"/>
      <c r="L17" s="12">
        <f t="shared" si="2"/>
        <v>-2.7711192974584464E-2</v>
      </c>
      <c r="M17" s="10"/>
      <c r="N17" s="156" t="s">
        <v>49</v>
      </c>
      <c r="O17" s="14">
        <v>607.93488834397715</v>
      </c>
      <c r="P17" s="14">
        <v>495.93509126818554</v>
      </c>
      <c r="Q17" s="18"/>
      <c r="R17" s="13">
        <f t="shared" si="0"/>
        <v>-0.18422992202484145</v>
      </c>
    </row>
    <row r="18" spans="1:18" x14ac:dyDescent="0.2">
      <c r="A18" s="10"/>
      <c r="B18" s="155" t="s">
        <v>50</v>
      </c>
      <c r="C18" s="14">
        <v>348.77248366076674</v>
      </c>
      <c r="D18" s="14">
        <v>580.60941898141539</v>
      </c>
      <c r="F18" s="12">
        <f t="shared" si="1"/>
        <v>0.66472255175423944</v>
      </c>
      <c r="G18" s="10"/>
      <c r="H18" s="155" t="s">
        <v>50</v>
      </c>
      <c r="I18" s="14">
        <f t="shared" si="3"/>
        <v>109.24631997040746</v>
      </c>
      <c r="J18" s="14">
        <f t="shared" si="3"/>
        <v>172.75699741330766</v>
      </c>
      <c r="L18" s="12">
        <f t="shared" si="2"/>
        <v>0.58135301454642985</v>
      </c>
      <c r="M18" s="10"/>
      <c r="N18" s="155" t="s">
        <v>50</v>
      </c>
      <c r="O18" s="14">
        <v>458.01880363117419</v>
      </c>
      <c r="P18" s="14">
        <v>753.36641639472305</v>
      </c>
      <c r="Q18" s="4"/>
      <c r="R18" s="13">
        <f t="shared" si="0"/>
        <v>0.64483730890966107</v>
      </c>
    </row>
    <row r="19" spans="1:18" x14ac:dyDescent="0.2">
      <c r="A19" s="10"/>
      <c r="B19" s="154" t="s">
        <v>51</v>
      </c>
      <c r="C19" s="11">
        <v>9466.3525880210127</v>
      </c>
      <c r="D19" s="11">
        <v>11847.666363995611</v>
      </c>
      <c r="E19" s="6"/>
      <c r="F19" s="12">
        <f t="shared" si="1"/>
        <v>0.25155557579674137</v>
      </c>
      <c r="G19" s="10"/>
      <c r="H19" s="154" t="s">
        <v>51</v>
      </c>
      <c r="I19" s="11">
        <f>O19-C19</f>
        <v>4155.7165279855053</v>
      </c>
      <c r="J19" s="11">
        <f t="shared" si="3"/>
        <v>5183.5104441303101</v>
      </c>
      <c r="K19" s="6"/>
      <c r="L19" s="12">
        <f t="shared" si="2"/>
        <v>0.24732050639725189</v>
      </c>
      <c r="M19" s="10"/>
      <c r="N19" s="154" t="s">
        <v>51</v>
      </c>
      <c r="O19" s="11">
        <v>13622.069116006518</v>
      </c>
      <c r="P19" s="11">
        <v>17031.176808125922</v>
      </c>
      <c r="R19" s="13">
        <f t="shared" si="0"/>
        <v>0.25026357325654414</v>
      </c>
    </row>
    <row r="20" spans="1:18" x14ac:dyDescent="0.2">
      <c r="A20" s="10"/>
      <c r="B20" s="154" t="s">
        <v>11</v>
      </c>
      <c r="C20" s="11">
        <v>597.03782039509633</v>
      </c>
      <c r="D20" s="11">
        <v>616.40842926179221</v>
      </c>
      <c r="E20" s="6"/>
      <c r="F20" s="12">
        <f t="shared" si="1"/>
        <v>3.2444525631353027E-2</v>
      </c>
      <c r="G20" s="10"/>
      <c r="H20" s="154" t="s">
        <v>11</v>
      </c>
      <c r="I20" s="11">
        <f>O20-C20</f>
        <v>234.54415486429582</v>
      </c>
      <c r="J20" s="11">
        <f t="shared" si="3"/>
        <v>239.70632166001712</v>
      </c>
      <c r="K20" s="6"/>
      <c r="L20" s="12">
        <f t="shared" si="2"/>
        <v>2.2009360236276532E-2</v>
      </c>
      <c r="M20" s="10"/>
      <c r="N20" s="154" t="s">
        <v>11</v>
      </c>
      <c r="O20" s="11">
        <v>831.58197525939215</v>
      </c>
      <c r="P20" s="11">
        <v>856.11475092180933</v>
      </c>
      <c r="R20" s="13">
        <f t="shared" si="0"/>
        <v>2.9501331669394171E-2</v>
      </c>
    </row>
    <row r="21" spans="1:18" x14ac:dyDescent="0.2">
      <c r="A21" s="10"/>
      <c r="B21" s="154" t="s">
        <v>52</v>
      </c>
      <c r="C21" s="11">
        <v>598.07650218593176</v>
      </c>
      <c r="D21" s="11">
        <v>811.70708888315812</v>
      </c>
      <c r="E21" s="6"/>
      <c r="F21" s="12">
        <f t="shared" si="1"/>
        <v>0.35719608765169686</v>
      </c>
      <c r="G21" s="10"/>
      <c r="H21" s="154" t="s">
        <v>52</v>
      </c>
      <c r="I21" s="11">
        <f>O21-C21</f>
        <v>271.957141931656</v>
      </c>
      <c r="J21" s="11">
        <f t="shared" si="3"/>
        <v>304.35874977484264</v>
      </c>
      <c r="K21" s="6"/>
      <c r="L21" s="12">
        <f t="shared" si="2"/>
        <v>0.1191423310785098</v>
      </c>
      <c r="M21" s="10"/>
      <c r="N21" s="154" t="s">
        <v>52</v>
      </c>
      <c r="O21" s="11">
        <v>870.03364411758776</v>
      </c>
      <c r="P21" s="11">
        <v>1116.0658386580008</v>
      </c>
      <c r="R21" s="13">
        <f t="shared" si="0"/>
        <v>0.28278469022878494</v>
      </c>
    </row>
    <row r="22" spans="1:18" x14ac:dyDescent="0.2">
      <c r="A22" s="10"/>
      <c r="B22" s="154" t="s">
        <v>50</v>
      </c>
      <c r="C22" s="11">
        <v>296.05981476977138</v>
      </c>
      <c r="D22" s="11">
        <v>360.85448612496515</v>
      </c>
      <c r="E22" s="6"/>
      <c r="F22" s="12">
        <f t="shared" si="1"/>
        <v>0.21885669085343729</v>
      </c>
      <c r="G22" s="10"/>
      <c r="H22" s="154" t="s">
        <v>50</v>
      </c>
      <c r="I22" s="11">
        <f>O22-C22</f>
        <v>109.17940327570193</v>
      </c>
      <c r="J22" s="11">
        <f t="shared" si="3"/>
        <v>164.28777466825721</v>
      </c>
      <c r="K22" s="6"/>
      <c r="L22" s="12">
        <f t="shared" si="2"/>
        <v>0.50475061906497665</v>
      </c>
      <c r="M22" s="10"/>
      <c r="N22" s="154" t="s">
        <v>50</v>
      </c>
      <c r="O22" s="11">
        <v>405.23921804547331</v>
      </c>
      <c r="P22" s="11">
        <v>525.14226079322236</v>
      </c>
      <c r="R22" s="13">
        <f t="shared" si="0"/>
        <v>0.29588212939028602</v>
      </c>
    </row>
    <row r="23" spans="1:18" ht="11.25" customHeight="1" thickBot="1" x14ac:dyDescent="0.25">
      <c r="A23" s="6"/>
      <c r="B23" s="3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O23" s="6"/>
      <c r="P23" s="6"/>
      <c r="R23" s="3"/>
    </row>
    <row r="24" spans="1:18" ht="16.5" thickBot="1" x14ac:dyDescent="0.25">
      <c r="A24" s="19"/>
      <c r="B24" s="157" t="s">
        <v>53</v>
      </c>
      <c r="C24" s="20">
        <f>C10+C19+C20+C21+C22</f>
        <v>39649.017095349154</v>
      </c>
      <c r="D24" s="21">
        <f>D10+D19+D20+D21+D22</f>
        <v>55708.235967689157</v>
      </c>
      <c r="E24" s="6"/>
      <c r="F24" s="22">
        <f>IF(C24,D24/C24-1,"")</f>
        <v>0.40503447623229372</v>
      </c>
      <c r="G24" s="19"/>
      <c r="H24" s="157" t="s">
        <v>53</v>
      </c>
      <c r="I24" s="20">
        <f>I10+I19+I20+I21+I22</f>
        <v>18239.258576241504</v>
      </c>
      <c r="J24" s="21">
        <f>J10+J19+J20+J21+J22</f>
        <v>20793.387019454829</v>
      </c>
      <c r="K24" s="6"/>
      <c r="L24" s="22">
        <f>IF(I24,J24/I24-1,"")</f>
        <v>0.14003466382895291</v>
      </c>
      <c r="M24" s="19"/>
      <c r="N24" s="157" t="s">
        <v>53</v>
      </c>
      <c r="O24" s="20">
        <f>SUM(O10,O19:O22)</f>
        <v>57888.275671590651</v>
      </c>
      <c r="P24" s="21">
        <f>SUM(P10,P19:P22)</f>
        <v>76501.622987144001</v>
      </c>
      <c r="R24" s="23">
        <f>IF(O24,P24/O24-1,"")</f>
        <v>0.32153915623864515</v>
      </c>
    </row>
    <row r="25" spans="1:18" s="6" customFormat="1" ht="6" customHeight="1" thickBot="1" x14ac:dyDescent="0.25">
      <c r="A25" s="24"/>
      <c r="B25" s="158"/>
      <c r="C25" s="25"/>
      <c r="D25" s="25"/>
      <c r="E25" s="26"/>
      <c r="F25" s="24"/>
      <c r="G25" s="24"/>
      <c r="H25" s="158"/>
      <c r="I25" s="25"/>
      <c r="J25" s="25"/>
      <c r="K25" s="26"/>
      <c r="L25" s="24"/>
      <c r="M25" s="24"/>
      <c r="N25" s="158"/>
      <c r="O25" s="25"/>
      <c r="P25" s="25"/>
      <c r="Q25" s="26"/>
      <c r="R25" s="24"/>
    </row>
    <row r="26" spans="1:18" ht="16.5" customHeight="1" thickBot="1" x14ac:dyDescent="0.25">
      <c r="A26" s="6"/>
      <c r="B26" s="159" t="s">
        <v>54</v>
      </c>
      <c r="C26" s="20">
        <v>573.84923982755311</v>
      </c>
      <c r="D26" s="20">
        <v>437.32427954611808</v>
      </c>
      <c r="E26" s="17"/>
      <c r="F26" s="22">
        <f>IF(C26,D26/C26-1,"")</f>
        <v>-0.23791084975988119</v>
      </c>
      <c r="G26" s="10"/>
      <c r="H26" s="159" t="s">
        <v>54</v>
      </c>
      <c r="I26" s="20">
        <f>O26-C26</f>
        <v>247.05825251751287</v>
      </c>
      <c r="J26" s="20">
        <f>P26-D26</f>
        <v>307.39905378721539</v>
      </c>
      <c r="K26" s="17"/>
      <c r="L26" s="22">
        <f>IF(I26,J26/I26-1,"")</f>
        <v>0.24423714105816097</v>
      </c>
      <c r="M26" s="6"/>
      <c r="N26" s="159" t="s">
        <v>54</v>
      </c>
      <c r="O26" s="20">
        <v>820.90749234506598</v>
      </c>
      <c r="P26" s="21">
        <v>744.72333333333347</v>
      </c>
      <c r="Q26" s="6"/>
      <c r="R26" s="22">
        <f>IF(O26,P26/O26-1,"")</f>
        <v>-9.2804804100519389E-2</v>
      </c>
    </row>
    <row r="27" spans="1:18" s="6" customFormat="1" ht="6" hidden="1" customHeight="1" outlineLevel="1" thickBot="1" x14ac:dyDescent="0.25">
      <c r="A27" s="24"/>
      <c r="B27" s="160"/>
      <c r="C27" s="28"/>
      <c r="D27" s="28"/>
      <c r="E27" s="29"/>
      <c r="F27" s="30"/>
      <c r="G27" s="30"/>
      <c r="H27" s="160"/>
      <c r="I27" s="28"/>
      <c r="J27" s="28"/>
      <c r="K27" s="29"/>
      <c r="L27" s="30"/>
      <c r="M27" s="24"/>
      <c r="N27" s="160"/>
      <c r="O27" s="25"/>
      <c r="P27" s="25"/>
      <c r="Q27" s="26"/>
      <c r="R27" s="24"/>
    </row>
    <row r="28" spans="1:18" ht="16.5" hidden="1" outlineLevel="1" thickBot="1" x14ac:dyDescent="0.25">
      <c r="A28" s="10"/>
      <c r="B28" s="161" t="s">
        <v>55</v>
      </c>
      <c r="C28" s="20"/>
      <c r="D28" s="21"/>
      <c r="E28" s="17"/>
      <c r="F28" s="22"/>
      <c r="G28" s="10"/>
      <c r="H28" s="161" t="s">
        <v>55</v>
      </c>
      <c r="I28" s="20"/>
      <c r="J28" s="21"/>
      <c r="K28" s="17"/>
      <c r="L28" s="22" t="str">
        <f>IF(I28,J28/I28-1,"")</f>
        <v/>
      </c>
      <c r="M28" s="10"/>
      <c r="N28" s="161" t="s">
        <v>55</v>
      </c>
      <c r="O28" s="20" t="e">
        <v>#REF!</v>
      </c>
      <c r="P28" s="21" t="e">
        <v>#REF!</v>
      </c>
      <c r="Q28" s="6"/>
      <c r="R28" s="22" t="e">
        <f>IF(O28,P28/O28-1,"")</f>
        <v>#REF!</v>
      </c>
    </row>
    <row r="29" spans="1:18" s="6" customFormat="1" ht="6" customHeight="1" collapsed="1" thickBot="1" x14ac:dyDescent="0.25">
      <c r="A29" s="24"/>
      <c r="B29" s="162"/>
      <c r="C29" s="32"/>
      <c r="D29" s="32"/>
      <c r="E29" s="17"/>
      <c r="F29" s="33"/>
      <c r="G29" s="30"/>
      <c r="H29" s="162"/>
      <c r="I29" s="32"/>
      <c r="J29" s="32"/>
      <c r="K29" s="17"/>
      <c r="L29" s="33"/>
      <c r="M29" s="24"/>
      <c r="N29" s="162"/>
      <c r="O29" s="32"/>
      <c r="P29" s="32"/>
      <c r="R29" s="33"/>
    </row>
    <row r="30" spans="1:18" ht="16.5" customHeight="1" collapsed="1" thickBot="1" x14ac:dyDescent="0.25">
      <c r="A30" s="6"/>
      <c r="B30" s="161" t="s">
        <v>55</v>
      </c>
      <c r="C30" s="20">
        <f>C24+C26</f>
        <v>40222.86633517671</v>
      </c>
      <c r="D30" s="21">
        <f>D24+D26</f>
        <v>56145.560247235277</v>
      </c>
      <c r="E30" s="17"/>
      <c r="F30" s="22">
        <f>IF(C30,D30/C30-1,"")</f>
        <v>0.39586174141283048</v>
      </c>
      <c r="G30" s="17"/>
      <c r="H30" s="161" t="s">
        <v>55</v>
      </c>
      <c r="I30" s="20">
        <f>I24+I26</f>
        <v>18486.316828759016</v>
      </c>
      <c r="J30" s="21">
        <f>J24+J26</f>
        <v>21100.786073242045</v>
      </c>
      <c r="K30" s="17"/>
      <c r="L30" s="22">
        <f>IF(I30,J30/I30-1,"")</f>
        <v>0.14142726583673615</v>
      </c>
      <c r="M30" s="6"/>
      <c r="N30" s="161" t="s">
        <v>55</v>
      </c>
      <c r="O30" s="20">
        <f>O24+O26</f>
        <v>58709.183163935719</v>
      </c>
      <c r="P30" s="21">
        <f>P24+P26</f>
        <v>77246.346320477329</v>
      </c>
      <c r="Q30" s="6"/>
      <c r="R30" s="22">
        <f>IF(O30,P30/O30-1,"")</f>
        <v>0.31574554707701585</v>
      </c>
    </row>
    <row r="31" spans="1:18" ht="18" customHeight="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7"/>
      <c r="O31" s="34"/>
      <c r="P31" s="35"/>
      <c r="R31" s="36"/>
    </row>
    <row r="32" spans="1:18" ht="18" x14ac:dyDescent="0.2">
      <c r="B32" s="2" t="s">
        <v>39</v>
      </c>
    </row>
    <row r="33" spans="1:18" ht="18" x14ac:dyDescent="0.2">
      <c r="B33" s="2"/>
    </row>
    <row r="34" spans="1:18" ht="45" customHeight="1" x14ac:dyDescent="0.2">
      <c r="A34" s="5"/>
      <c r="B34" s="3"/>
      <c r="C34" s="165" t="str">
        <f>C$6</f>
        <v>I-IX 2021 vs I-IX 2020</v>
      </c>
      <c r="D34" s="165"/>
      <c r="E34" s="165"/>
      <c r="F34" s="165"/>
      <c r="G34" s="5"/>
      <c r="H34" s="6"/>
      <c r="I34" s="165" t="str">
        <f>I$6</f>
        <v>X-XII 2021 vs X-XII 2020</v>
      </c>
      <c r="J34" s="165"/>
      <c r="K34" s="165"/>
      <c r="L34" s="165"/>
      <c r="M34" s="5"/>
      <c r="O34" s="165" t="str">
        <f>O$6</f>
        <v>I-XII 2021 vs I-XII 2020</v>
      </c>
      <c r="P34" s="165"/>
      <c r="Q34" s="165"/>
      <c r="R34" s="165"/>
    </row>
    <row r="35" spans="1:18" ht="15.75" customHeight="1" x14ac:dyDescent="0.2">
      <c r="A35" s="5"/>
      <c r="B35" s="7"/>
      <c r="C35" s="5"/>
      <c r="D35" s="5"/>
      <c r="E35" s="5"/>
      <c r="F35" s="5"/>
      <c r="G35" s="5"/>
      <c r="H35" s="7"/>
      <c r="I35" s="5"/>
      <c r="J35" s="5"/>
      <c r="K35" s="5"/>
      <c r="L35" s="5"/>
      <c r="M35" s="5"/>
      <c r="N35" s="7"/>
      <c r="O35" s="5"/>
      <c r="P35" s="5"/>
      <c r="Q35" s="5"/>
      <c r="R35" s="5"/>
    </row>
    <row r="36" spans="1:18" x14ac:dyDescent="0.2">
      <c r="B36" s="3"/>
      <c r="C36" s="6"/>
      <c r="D36" s="6"/>
      <c r="E36" s="6"/>
      <c r="H36" s="6"/>
      <c r="I36" s="6"/>
      <c r="J36" s="6"/>
      <c r="K36" s="6"/>
    </row>
    <row r="37" spans="1:18" ht="22.5" x14ac:dyDescent="0.2">
      <c r="A37" s="8"/>
      <c r="B37" s="3"/>
      <c r="C37" s="9" t="str">
        <f>C$9</f>
        <v>I-IX 2020</v>
      </c>
      <c r="D37" s="9" t="str">
        <f>D$9</f>
        <v>I-IX 2021</v>
      </c>
      <c r="E37" s="3"/>
      <c r="F37" s="9" t="str">
        <f>F$9</f>
        <v>I-IX 21 /
I-IX 20</v>
      </c>
      <c r="G37" s="8"/>
      <c r="H37" s="6"/>
      <c r="I37" s="9" t="str">
        <f>I$9</f>
        <v>X-XII 2020</v>
      </c>
      <c r="J37" s="9" t="str">
        <f>J$9</f>
        <v>X-XII 2021</v>
      </c>
      <c r="K37" s="3"/>
      <c r="L37" s="9" t="str">
        <f>L$9</f>
        <v>X-XII 21 / 
X-XII 20</v>
      </c>
      <c r="M37" s="8"/>
      <c r="O37" s="9" t="str">
        <f>O$9</f>
        <v>I-XII 2020</v>
      </c>
      <c r="P37" s="9" t="str">
        <f>P$9</f>
        <v>I-XII 2021</v>
      </c>
      <c r="R37" s="9" t="str">
        <f>R$9</f>
        <v>I-XII 21 /
I-XII 20</v>
      </c>
    </row>
    <row r="38" spans="1:18" x14ac:dyDescent="0.2">
      <c r="A38" s="10"/>
      <c r="B38" s="154" t="s">
        <v>42</v>
      </c>
      <c r="C38" s="11">
        <f>SUM(C39:C40,C42:C46)</f>
        <v>1308.40308930378</v>
      </c>
      <c r="D38" s="11">
        <f>SUM(D39:D40,D42:D46)</f>
        <v>1787.0610061121877</v>
      </c>
      <c r="E38" s="6"/>
      <c r="F38" s="12">
        <f>IF(C38,D38/C38-1,"")</f>
        <v>0.36583367978984849</v>
      </c>
      <c r="G38" s="10"/>
      <c r="H38" s="154" t="s">
        <v>42</v>
      </c>
      <c r="I38" s="11">
        <f>SUM(I39:I40,I42:I46)</f>
        <v>803.35352305417553</v>
      </c>
      <c r="J38" s="11">
        <f>SUM(J39:J40,J42:J46)</f>
        <v>657.7729881913433</v>
      </c>
      <c r="K38" s="6"/>
      <c r="L38" s="12">
        <f>IF(I38,J38/I38-1,"")</f>
        <v>-0.18121602841718631</v>
      </c>
      <c r="M38" s="10"/>
      <c r="N38" s="154" t="s">
        <v>42</v>
      </c>
      <c r="O38" s="11">
        <f>SUM(O39:O40,O42:O46)</f>
        <v>2111.7566123579559</v>
      </c>
      <c r="P38" s="11">
        <f>SUM(P39:P40,P42:P46)</f>
        <v>2444.8339943035312</v>
      </c>
      <c r="R38" s="13">
        <f t="shared" ref="R38:R50" si="4">IF(O38,P38/O38-1,"")</f>
        <v>0.15772527004126013</v>
      </c>
    </row>
    <row r="39" spans="1:18" x14ac:dyDescent="0.2">
      <c r="A39" s="10"/>
      <c r="B39" s="155" t="s">
        <v>43</v>
      </c>
      <c r="C39" s="14">
        <v>662.22116802391122</v>
      </c>
      <c r="D39" s="14">
        <v>695.23265864351276</v>
      </c>
      <c r="F39" s="12">
        <f t="shared" ref="F39:F50" si="5">IF(C39,D39/C39-1,"")</f>
        <v>4.984964572804107E-2</v>
      </c>
      <c r="G39" s="10"/>
      <c r="H39" s="155" t="s">
        <v>43</v>
      </c>
      <c r="I39" s="14">
        <f>O39-C39</f>
        <v>453.26616103462709</v>
      </c>
      <c r="J39" s="14">
        <f>P39-D39</f>
        <v>290.66357571780509</v>
      </c>
      <c r="L39" s="12">
        <f t="shared" ref="L39:L50" si="6">IF(I39,J39/I39-1,"")</f>
        <v>-0.35873532880915859</v>
      </c>
      <c r="M39" s="10"/>
      <c r="N39" s="155" t="s">
        <v>43</v>
      </c>
      <c r="O39" s="14">
        <v>1115.4873290585383</v>
      </c>
      <c r="P39" s="14">
        <v>985.89623436131785</v>
      </c>
      <c r="Q39" s="4"/>
      <c r="R39" s="13">
        <f t="shared" si="4"/>
        <v>-0.11617442109951548</v>
      </c>
    </row>
    <row r="40" spans="1:18" x14ac:dyDescent="0.2">
      <c r="A40" s="10"/>
      <c r="B40" s="155" t="s">
        <v>44</v>
      </c>
      <c r="C40" s="14">
        <v>111.3079771922857</v>
      </c>
      <c r="D40" s="14">
        <v>162.45745281395114</v>
      </c>
      <c r="F40" s="12">
        <f t="shared" si="5"/>
        <v>0.45953108583856639</v>
      </c>
      <c r="G40" s="10"/>
      <c r="H40" s="155" t="s">
        <v>44</v>
      </c>
      <c r="I40" s="14">
        <f>O40-C40</f>
        <v>56.747113652096346</v>
      </c>
      <c r="J40" s="14">
        <f>P40-D40</f>
        <v>54.656025610776112</v>
      </c>
      <c r="L40" s="12">
        <f t="shared" si="6"/>
        <v>-3.684924054710903E-2</v>
      </c>
      <c r="M40" s="10"/>
      <c r="N40" s="155" t="s">
        <v>44</v>
      </c>
      <c r="O40" s="14">
        <v>168.05509084438205</v>
      </c>
      <c r="P40" s="14">
        <v>217.11347842472725</v>
      </c>
      <c r="Q40" s="4"/>
      <c r="R40" s="13">
        <f t="shared" si="4"/>
        <v>0.29191848538389675</v>
      </c>
    </row>
    <row r="41" spans="1:18" x14ac:dyDescent="0.2">
      <c r="A41" s="10"/>
      <c r="B41" s="155" t="s">
        <v>45</v>
      </c>
      <c r="C41" s="15">
        <f>SUM(C42:C45)</f>
        <v>524.73472496801298</v>
      </c>
      <c r="D41" s="15">
        <f>SUM(D42:D45)</f>
        <v>907.98499312495073</v>
      </c>
      <c r="F41" s="12">
        <f t="shared" si="5"/>
        <v>0.730369556122477</v>
      </c>
      <c r="G41" s="10"/>
      <c r="H41" s="155" t="s">
        <v>45</v>
      </c>
      <c r="I41" s="15">
        <f>SUM(I42:I45)</f>
        <v>285.56090264023453</v>
      </c>
      <c r="J41" s="15">
        <f>SUM(J42:J45)</f>
        <v>307.83853442738996</v>
      </c>
      <c r="L41" s="12">
        <f t="shared" si="6"/>
        <v>7.8013592131069842E-2</v>
      </c>
      <c r="M41" s="10"/>
      <c r="N41" s="155" t="s">
        <v>45</v>
      </c>
      <c r="O41" s="16">
        <f>SUM(O42:O45)</f>
        <v>810.29562760824763</v>
      </c>
      <c r="P41" s="16">
        <f>SUM(P42:P45)</f>
        <v>1215.8235275523407</v>
      </c>
      <c r="Q41" s="4"/>
      <c r="R41" s="13">
        <f t="shared" si="4"/>
        <v>0.50046907095018045</v>
      </c>
    </row>
    <row r="42" spans="1:18" x14ac:dyDescent="0.2">
      <c r="A42" s="10"/>
      <c r="B42" s="156" t="s">
        <v>46</v>
      </c>
      <c r="C42" s="14">
        <v>53.743262899624497</v>
      </c>
      <c r="D42" s="14">
        <v>64.141249727287089</v>
      </c>
      <c r="E42" s="17"/>
      <c r="F42" s="12">
        <f t="shared" si="5"/>
        <v>0.19347516817285104</v>
      </c>
      <c r="G42" s="10"/>
      <c r="H42" s="156" t="s">
        <v>46</v>
      </c>
      <c r="I42" s="14">
        <f t="shared" ref="I42:J50" si="7">O42-C42</f>
        <v>51.538935638102018</v>
      </c>
      <c r="J42" s="14">
        <f t="shared" si="7"/>
        <v>37.000329363168376</v>
      </c>
      <c r="K42" s="17"/>
      <c r="L42" s="12">
        <f t="shared" si="6"/>
        <v>-0.28208976562925858</v>
      </c>
      <c r="M42" s="10"/>
      <c r="N42" s="156" t="s">
        <v>46</v>
      </c>
      <c r="O42" s="14">
        <v>105.28219853772652</v>
      </c>
      <c r="P42" s="14">
        <v>101.14157909045547</v>
      </c>
      <c r="Q42" s="18"/>
      <c r="R42" s="13">
        <f t="shared" si="4"/>
        <v>-3.9328770720791106E-2</v>
      </c>
    </row>
    <row r="43" spans="1:18" x14ac:dyDescent="0.2">
      <c r="A43" s="10"/>
      <c r="B43" s="156" t="s">
        <v>47</v>
      </c>
      <c r="C43" s="14">
        <v>245.65278297209878</v>
      </c>
      <c r="D43" s="14">
        <v>495.68952864265498</v>
      </c>
      <c r="E43" s="17"/>
      <c r="F43" s="12">
        <f t="shared" si="5"/>
        <v>1.0178461755874157</v>
      </c>
      <c r="G43" s="10"/>
      <c r="H43" s="156" t="s">
        <v>47</v>
      </c>
      <c r="I43" s="14">
        <f t="shared" si="7"/>
        <v>139.79212479848357</v>
      </c>
      <c r="J43" s="14">
        <f t="shared" si="7"/>
        <v>161.65291656739316</v>
      </c>
      <c r="K43" s="17"/>
      <c r="L43" s="12">
        <f t="shared" si="6"/>
        <v>0.15638071028981693</v>
      </c>
      <c r="M43" s="10"/>
      <c r="N43" s="156" t="s">
        <v>47</v>
      </c>
      <c r="O43" s="14">
        <v>385.44490777058235</v>
      </c>
      <c r="P43" s="14">
        <v>657.34244521004814</v>
      </c>
      <c r="Q43" s="18"/>
      <c r="R43" s="13">
        <f t="shared" si="4"/>
        <v>0.70541219239897135</v>
      </c>
    </row>
    <row r="44" spans="1:18" x14ac:dyDescent="0.2">
      <c r="A44" s="10"/>
      <c r="B44" s="156" t="s">
        <v>48</v>
      </c>
      <c r="C44" s="14">
        <v>209.1606343996549</v>
      </c>
      <c r="D44" s="14">
        <v>343.52790761283018</v>
      </c>
      <c r="E44" s="17"/>
      <c r="F44" s="12">
        <f t="shared" si="5"/>
        <v>0.64241186492307256</v>
      </c>
      <c r="G44" s="10"/>
      <c r="H44" s="156" t="s">
        <v>48</v>
      </c>
      <c r="I44" s="14">
        <f t="shared" si="7"/>
        <v>89.938416192991269</v>
      </c>
      <c r="J44" s="14">
        <f t="shared" si="7"/>
        <v>107.28504422241406</v>
      </c>
      <c r="K44" s="17"/>
      <c r="L44" s="12">
        <f t="shared" si="6"/>
        <v>0.192872287101433</v>
      </c>
      <c r="M44" s="10"/>
      <c r="N44" s="156" t="s">
        <v>48</v>
      </c>
      <c r="O44" s="14">
        <v>299.09905059264617</v>
      </c>
      <c r="P44" s="14">
        <v>450.81295183524423</v>
      </c>
      <c r="Q44" s="18"/>
      <c r="R44" s="13">
        <f t="shared" si="4"/>
        <v>0.50723631834332616</v>
      </c>
    </row>
    <row r="45" spans="1:18" x14ac:dyDescent="0.2">
      <c r="A45" s="10"/>
      <c r="B45" s="156" t="s">
        <v>49</v>
      </c>
      <c r="C45" s="14">
        <v>16.178044696634842</v>
      </c>
      <c r="D45" s="14">
        <v>4.626307142178482</v>
      </c>
      <c r="E45" s="17"/>
      <c r="F45" s="12">
        <f t="shared" si="5"/>
        <v>-0.71403793048360231</v>
      </c>
      <c r="G45" s="10"/>
      <c r="H45" s="156" t="s">
        <v>49</v>
      </c>
      <c r="I45" s="14">
        <f t="shared" si="7"/>
        <v>4.2914260106576663</v>
      </c>
      <c r="J45" s="14">
        <f t="shared" si="7"/>
        <v>1.9002442744143613</v>
      </c>
      <c r="K45" s="17"/>
      <c r="L45" s="12">
        <f t="shared" si="6"/>
        <v>-0.55719980498437005</v>
      </c>
      <c r="M45" s="10"/>
      <c r="N45" s="156" t="s">
        <v>49</v>
      </c>
      <c r="O45" s="14">
        <v>20.469470707292508</v>
      </c>
      <c r="P45" s="14">
        <v>6.5265514165928433</v>
      </c>
      <c r="Q45" s="18"/>
      <c r="R45" s="13">
        <f t="shared" si="4"/>
        <v>-0.68115680615680618</v>
      </c>
    </row>
    <row r="46" spans="1:18" x14ac:dyDescent="0.2">
      <c r="A46" s="10"/>
      <c r="B46" s="155" t="s">
        <v>50</v>
      </c>
      <c r="C46" s="14">
        <v>10.139219119570091</v>
      </c>
      <c r="D46" s="14">
        <v>21.385901529773019</v>
      </c>
      <c r="F46" s="12">
        <f t="shared" si="5"/>
        <v>1.1092256985052509</v>
      </c>
      <c r="G46" s="10"/>
      <c r="H46" s="155" t="s">
        <v>50</v>
      </c>
      <c r="I46" s="14">
        <f t="shared" si="7"/>
        <v>7.7793457272176614</v>
      </c>
      <c r="J46" s="14">
        <f t="shared" si="7"/>
        <v>4.6148524353720717</v>
      </c>
      <c r="L46" s="12">
        <f t="shared" si="6"/>
        <v>-0.40678141874758833</v>
      </c>
      <c r="M46" s="10"/>
      <c r="N46" s="155" t="s">
        <v>50</v>
      </c>
      <c r="O46" s="14">
        <v>17.918564846787753</v>
      </c>
      <c r="P46" s="14">
        <v>26.000753965145091</v>
      </c>
      <c r="Q46" s="4"/>
      <c r="R46" s="13">
        <f t="shared" si="4"/>
        <v>0.45105114095151566</v>
      </c>
    </row>
    <row r="47" spans="1:18" x14ac:dyDescent="0.2">
      <c r="A47" s="10"/>
      <c r="B47" s="154" t="s">
        <v>51</v>
      </c>
      <c r="C47" s="11">
        <v>4611.2073349368065</v>
      </c>
      <c r="D47" s="11">
        <v>5837.1332479077691</v>
      </c>
      <c r="E47" s="6"/>
      <c r="F47" s="12">
        <f t="shared" si="5"/>
        <v>0.26585790313151536</v>
      </c>
      <c r="G47" s="10"/>
      <c r="H47" s="154" t="s">
        <v>51</v>
      </c>
      <c r="I47" s="11">
        <f t="shared" si="7"/>
        <v>1432.0014976040902</v>
      </c>
      <c r="J47" s="11">
        <f t="shared" si="7"/>
        <v>1881.0698116022986</v>
      </c>
      <c r="K47" s="6"/>
      <c r="L47" s="12">
        <f t="shared" si="6"/>
        <v>0.31359486337797371</v>
      </c>
      <c r="M47" s="10"/>
      <c r="N47" s="154" t="s">
        <v>51</v>
      </c>
      <c r="O47" s="11">
        <v>6043.2088325408968</v>
      </c>
      <c r="P47" s="11">
        <v>7718.2030595100678</v>
      </c>
      <c r="R47" s="13">
        <f t="shared" si="4"/>
        <v>0.27716967481742838</v>
      </c>
    </row>
    <row r="48" spans="1:18" x14ac:dyDescent="0.2">
      <c r="A48" s="10"/>
      <c r="B48" s="154" t="s">
        <v>11</v>
      </c>
      <c r="C48" s="11">
        <v>160.04034518816181</v>
      </c>
      <c r="D48" s="11">
        <v>118.79920479506816</v>
      </c>
      <c r="E48" s="6"/>
      <c r="F48" s="12">
        <f t="shared" si="5"/>
        <v>-0.25769214846797428</v>
      </c>
      <c r="G48" s="10"/>
      <c r="H48" s="154" t="s">
        <v>11</v>
      </c>
      <c r="I48" s="11">
        <f t="shared" si="7"/>
        <v>46.152718591638546</v>
      </c>
      <c r="J48" s="11">
        <f t="shared" si="7"/>
        <v>54.147324833317356</v>
      </c>
      <c r="K48" s="6"/>
      <c r="L48" s="12">
        <f t="shared" si="6"/>
        <v>0.17322070044054105</v>
      </c>
      <c r="M48" s="10"/>
      <c r="N48" s="154" t="s">
        <v>11</v>
      </c>
      <c r="O48" s="11">
        <v>206.19306377980035</v>
      </c>
      <c r="P48" s="11">
        <v>172.94652962838552</v>
      </c>
      <c r="R48" s="13">
        <f t="shared" si="4"/>
        <v>-0.16123982806191672</v>
      </c>
    </row>
    <row r="49" spans="1:18" x14ac:dyDescent="0.2">
      <c r="A49" s="10"/>
      <c r="B49" s="154" t="s">
        <v>52</v>
      </c>
      <c r="C49" s="11">
        <v>112.58898798686167</v>
      </c>
      <c r="D49" s="11">
        <v>245.70969302463422</v>
      </c>
      <c r="E49" s="6"/>
      <c r="F49" s="12">
        <f t="shared" si="5"/>
        <v>1.1823599040903252</v>
      </c>
      <c r="G49" s="10"/>
      <c r="H49" s="154" t="s">
        <v>52</v>
      </c>
      <c r="I49" s="11">
        <f t="shared" si="7"/>
        <v>31.024819823337509</v>
      </c>
      <c r="J49" s="11">
        <f t="shared" si="7"/>
        <v>54.719731229331813</v>
      </c>
      <c r="K49" s="6"/>
      <c r="L49" s="12">
        <f t="shared" si="6"/>
        <v>0.7637405000550721</v>
      </c>
      <c r="M49" s="10"/>
      <c r="N49" s="154" t="s">
        <v>52</v>
      </c>
      <c r="O49" s="11">
        <v>143.61380781019918</v>
      </c>
      <c r="P49" s="11">
        <v>300.42942425396603</v>
      </c>
      <c r="R49" s="13">
        <f t="shared" si="4"/>
        <v>1.09192576142132</v>
      </c>
    </row>
    <row r="50" spans="1:18" x14ac:dyDescent="0.2">
      <c r="A50" s="10"/>
      <c r="B50" s="154" t="s">
        <v>50</v>
      </c>
      <c r="C50" s="11">
        <v>42.943278858696154</v>
      </c>
      <c r="D50" s="11">
        <v>68.671283570113616</v>
      </c>
      <c r="E50" s="6"/>
      <c r="F50" s="12">
        <f t="shared" si="5"/>
        <v>0.59911598264480115</v>
      </c>
      <c r="G50" s="10"/>
      <c r="H50" s="154" t="s">
        <v>50</v>
      </c>
      <c r="I50" s="11">
        <f t="shared" si="7"/>
        <v>51.294387324404077</v>
      </c>
      <c r="J50" s="11">
        <f t="shared" si="7"/>
        <v>31.659687028774727</v>
      </c>
      <c r="K50" s="6"/>
      <c r="L50" s="12">
        <f t="shared" si="6"/>
        <v>-0.38278457585334769</v>
      </c>
      <c r="M50" s="10"/>
      <c r="N50" s="154" t="s">
        <v>50</v>
      </c>
      <c r="O50" s="11">
        <v>94.237666183100231</v>
      </c>
      <c r="P50" s="11">
        <v>100.33097059888834</v>
      </c>
      <c r="R50" s="13">
        <f t="shared" si="4"/>
        <v>6.4658906173981956E-2</v>
      </c>
    </row>
    <row r="51" spans="1:18" ht="11.25" customHeight="1" thickBot="1" x14ac:dyDescent="0.25">
      <c r="A51" s="6"/>
      <c r="B51" s="3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O51" s="6"/>
      <c r="P51" s="6"/>
      <c r="R51" s="3"/>
    </row>
    <row r="52" spans="1:18" ht="16.5" thickBot="1" x14ac:dyDescent="0.25">
      <c r="A52" s="19"/>
      <c r="B52" s="157" t="s">
        <v>56</v>
      </c>
      <c r="C52" s="20">
        <f>C38+C47+C48+C49+C50</f>
        <v>6235.1830362743067</v>
      </c>
      <c r="D52" s="21">
        <f>D38+D47+D48+D49+D50</f>
        <v>8057.3744354097735</v>
      </c>
      <c r="E52" s="6"/>
      <c r="F52" s="22">
        <f>IF(C52,D52/C52-1,"")</f>
        <v>0.29224344955625803</v>
      </c>
      <c r="G52" s="19"/>
      <c r="H52" s="157" t="s">
        <v>56</v>
      </c>
      <c r="I52" s="20">
        <f>I38+I47+I48+I49+I50</f>
        <v>2363.8269463976458</v>
      </c>
      <c r="J52" s="21">
        <f>J38+J47+J48+J49+J50</f>
        <v>2679.369542885066</v>
      </c>
      <c r="K52" s="6"/>
      <c r="L52" s="22">
        <f>IF(I52,J52/I52-1,"")</f>
        <v>0.1334880275259962</v>
      </c>
      <c r="M52" s="19"/>
      <c r="N52" s="157" t="s">
        <v>56</v>
      </c>
      <c r="O52" s="20">
        <f>SUM(O38,O47:O50)</f>
        <v>8599.0099826719525</v>
      </c>
      <c r="P52" s="21">
        <f>SUM(P38,P47:P50)</f>
        <v>10736.743978294839</v>
      </c>
      <c r="R52" s="23">
        <f>IF(O52,P52/O52-1,"")</f>
        <v>0.24860233909841711</v>
      </c>
    </row>
    <row r="53" spans="1:18" s="6" customFormat="1" ht="6" customHeight="1" thickBot="1" x14ac:dyDescent="0.25">
      <c r="A53" s="24"/>
      <c r="B53" s="158"/>
      <c r="C53" s="25"/>
      <c r="D53" s="25"/>
      <c r="E53" s="26"/>
      <c r="F53" s="24"/>
      <c r="G53" s="24"/>
      <c r="H53" s="158"/>
      <c r="I53" s="25"/>
      <c r="J53" s="25"/>
      <c r="K53" s="26"/>
      <c r="L53" s="24"/>
      <c r="M53" s="24"/>
      <c r="N53" s="158"/>
      <c r="O53" s="25"/>
      <c r="P53" s="25"/>
      <c r="Q53" s="26"/>
      <c r="R53" s="24"/>
    </row>
    <row r="54" spans="1:18" s="6" customFormat="1" ht="16.5" customHeight="1" outlineLevel="1" thickBot="1" x14ac:dyDescent="0.25">
      <c r="B54" s="159" t="s">
        <v>57</v>
      </c>
      <c r="C54" s="20">
        <v>64.758834727501494</v>
      </c>
      <c r="D54" s="21">
        <v>35.123932763148602</v>
      </c>
      <c r="E54" s="17"/>
      <c r="F54" s="22">
        <f>IF(C54,D54/C54-1,"")</f>
        <v>-0.45761944434382595</v>
      </c>
      <c r="G54" s="10"/>
      <c r="H54" s="159" t="s">
        <v>57</v>
      </c>
      <c r="I54" s="20">
        <f>O54-C54</f>
        <v>1.4473213687422799</v>
      </c>
      <c r="J54" s="20">
        <f>P54-D54</f>
        <v>20.799673543983616</v>
      </c>
      <c r="K54" s="17"/>
      <c r="L54" s="22">
        <f>IF(I54,J54/I54-1,"")</f>
        <v>13.3711507293356</v>
      </c>
      <c r="N54" s="159" t="s">
        <v>57</v>
      </c>
      <c r="O54" s="20">
        <v>66.206156096243774</v>
      </c>
      <c r="P54" s="21">
        <v>55.923606307132218</v>
      </c>
      <c r="R54" s="22">
        <f>IF(O54,P54/O54-1,"")</f>
        <v>-0.1553110827664399</v>
      </c>
    </row>
    <row r="55" spans="1:18" s="6" customFormat="1" ht="6" customHeight="1" outlineLevel="1" thickBot="1" x14ac:dyDescent="0.25">
      <c r="A55" s="24"/>
      <c r="B55" s="163"/>
      <c r="C55" s="28"/>
      <c r="D55" s="28"/>
      <c r="E55" s="29"/>
      <c r="F55" s="30"/>
      <c r="G55" s="30"/>
      <c r="H55" s="163"/>
      <c r="I55" s="28"/>
      <c r="J55" s="28"/>
      <c r="K55" s="29"/>
      <c r="L55" s="30"/>
      <c r="M55" s="24"/>
      <c r="N55" s="163"/>
      <c r="O55" s="25"/>
      <c r="P55" s="25"/>
      <c r="Q55" s="26"/>
      <c r="R55" s="24"/>
    </row>
    <row r="56" spans="1:18" s="6" customFormat="1" ht="16.5" customHeight="1" outlineLevel="1" collapsed="1" thickBot="1" x14ac:dyDescent="0.25">
      <c r="B56" s="161" t="s">
        <v>58</v>
      </c>
      <c r="C56" s="20">
        <f>C54+C52</f>
        <v>6299.9418710018081</v>
      </c>
      <c r="D56" s="21">
        <f>D54+D52</f>
        <v>8092.4983681729218</v>
      </c>
      <c r="E56" s="17"/>
      <c r="F56" s="22">
        <f>IF(C56,D56/C56-1,"")</f>
        <v>0.28453540268714628</v>
      </c>
      <c r="G56" s="10"/>
      <c r="H56" s="161" t="s">
        <v>58</v>
      </c>
      <c r="I56" s="20">
        <f>I54+I52</f>
        <v>2365.2742677663882</v>
      </c>
      <c r="J56" s="21">
        <f>J54+J52</f>
        <v>2700.1692164290498</v>
      </c>
      <c r="K56" s="17"/>
      <c r="L56" s="22">
        <f>IF(I56,J56/I56-1,"")</f>
        <v>0.14158820954785711</v>
      </c>
      <c r="M56" s="10"/>
      <c r="N56" s="161" t="s">
        <v>58</v>
      </c>
      <c r="O56" s="20">
        <f>O52+O54</f>
        <v>8665.2161387681954</v>
      </c>
      <c r="P56" s="21">
        <f>P52+P54</f>
        <v>10792.667584601972</v>
      </c>
      <c r="R56" s="22">
        <f>IF(O56,P56/O56-1,"")</f>
        <v>0.24551625854034431</v>
      </c>
    </row>
    <row r="57" spans="1:18" ht="18" customHeight="1" x14ac:dyDescent="0.2">
      <c r="A57" s="6"/>
      <c r="B57" s="31"/>
      <c r="C57" s="32"/>
      <c r="D57" s="32"/>
      <c r="E57" s="6"/>
      <c r="F57" s="33"/>
      <c r="G57" s="24"/>
      <c r="H57" s="31"/>
      <c r="I57" s="32"/>
      <c r="J57" s="32"/>
      <c r="K57" s="6"/>
      <c r="L57" s="33"/>
      <c r="M57" s="24"/>
      <c r="N57" s="31"/>
      <c r="O57" s="32"/>
      <c r="P57" s="32"/>
      <c r="Q57" s="6"/>
      <c r="R57" s="33"/>
    </row>
    <row r="58" spans="1:18" ht="18" customHeight="1" x14ac:dyDescent="0.2">
      <c r="A58" s="6"/>
      <c r="B58" s="27"/>
      <c r="C58" s="28"/>
      <c r="D58" s="28"/>
      <c r="E58" s="37"/>
      <c r="F58" s="19"/>
      <c r="G58" s="37"/>
      <c r="H58" s="27"/>
      <c r="I58" s="28"/>
      <c r="J58" s="28"/>
      <c r="K58" s="37"/>
      <c r="L58" s="19"/>
      <c r="M58" s="37"/>
      <c r="N58" s="27"/>
      <c r="O58" s="28"/>
      <c r="P58" s="28"/>
      <c r="Q58" s="37"/>
      <c r="R58" s="19"/>
    </row>
    <row r="59" spans="1:18" ht="18" x14ac:dyDescent="0.2">
      <c r="B59" s="2" t="s">
        <v>40</v>
      </c>
    </row>
    <row r="60" spans="1:18" ht="18" x14ac:dyDescent="0.2">
      <c r="B60" s="2"/>
    </row>
    <row r="61" spans="1:18" ht="45" customHeight="1" x14ac:dyDescent="0.2">
      <c r="A61" s="5"/>
      <c r="B61" s="3"/>
      <c r="C61" s="165" t="str">
        <f>C$6</f>
        <v>I-IX 2021 vs I-IX 2020</v>
      </c>
      <c r="D61" s="165"/>
      <c r="E61" s="165"/>
      <c r="F61" s="165"/>
      <c r="G61" s="5"/>
      <c r="H61" s="6"/>
      <c r="I61" s="165" t="str">
        <f>I$6</f>
        <v>X-XII 2021 vs X-XII 2020</v>
      </c>
      <c r="J61" s="165"/>
      <c r="K61" s="165"/>
      <c r="L61" s="165"/>
      <c r="M61" s="5"/>
      <c r="O61" s="165" t="str">
        <f>O$6</f>
        <v>I-XII 2021 vs I-XII 2020</v>
      </c>
      <c r="P61" s="165"/>
      <c r="Q61" s="165"/>
      <c r="R61" s="165"/>
    </row>
    <row r="62" spans="1:18" ht="15.75" customHeight="1" x14ac:dyDescent="0.2">
      <c r="A62" s="5"/>
      <c r="B62" s="7"/>
      <c r="C62" s="5"/>
      <c r="D62" s="5"/>
      <c r="E62" s="5"/>
      <c r="F62" s="5"/>
      <c r="G62" s="5"/>
      <c r="H62" s="7"/>
      <c r="I62" s="5"/>
      <c r="J62" s="5"/>
      <c r="K62" s="5"/>
      <c r="L62" s="5"/>
      <c r="M62" s="5"/>
      <c r="N62" s="7"/>
      <c r="O62" s="5"/>
      <c r="P62" s="5"/>
      <c r="Q62" s="5"/>
      <c r="R62" s="5"/>
    </row>
    <row r="63" spans="1:18" x14ac:dyDescent="0.2">
      <c r="B63" s="3"/>
      <c r="C63" s="6"/>
      <c r="D63" s="6"/>
      <c r="E63" s="6"/>
      <c r="H63" s="6"/>
      <c r="I63" s="6"/>
      <c r="J63" s="6"/>
      <c r="K63" s="6"/>
    </row>
    <row r="64" spans="1:18" ht="22.5" x14ac:dyDescent="0.2">
      <c r="A64" s="8"/>
      <c r="B64" s="3"/>
      <c r="C64" s="9" t="str">
        <f>C$9</f>
        <v>I-IX 2020</v>
      </c>
      <c r="D64" s="9" t="str">
        <f>D$9</f>
        <v>I-IX 2021</v>
      </c>
      <c r="E64" s="3"/>
      <c r="F64" s="9" t="str">
        <f>F$9</f>
        <v>I-IX 21 /
I-IX 20</v>
      </c>
      <c r="G64" s="8"/>
      <c r="H64" s="6"/>
      <c r="I64" s="9" t="str">
        <f>I$9</f>
        <v>X-XII 2020</v>
      </c>
      <c r="J64" s="9" t="str">
        <f>J$9</f>
        <v>X-XII 2021</v>
      </c>
      <c r="K64" s="3"/>
      <c r="L64" s="9" t="str">
        <f>L$9</f>
        <v>X-XII 21 / 
X-XII 20</v>
      </c>
      <c r="M64" s="8"/>
      <c r="O64" s="9" t="str">
        <f>O$9</f>
        <v>I-XII 2020</v>
      </c>
      <c r="P64" s="9" t="str">
        <f>P$9</f>
        <v>I-XII 2021</v>
      </c>
      <c r="R64" s="9" t="str">
        <f>R$9</f>
        <v>I-XII 21 /
I-XII 20</v>
      </c>
    </row>
    <row r="65" spans="1:18" x14ac:dyDescent="0.2">
      <c r="A65" s="10"/>
      <c r="B65" s="154" t="s">
        <v>42</v>
      </c>
      <c r="C65" s="11">
        <f>SUM(C66:C67,C69:C73)</f>
        <v>29999.89345928112</v>
      </c>
      <c r="D65" s="11">
        <f>SUM(D66:D67,D69:D73)</f>
        <v>43858.660605535821</v>
      </c>
      <c r="E65" s="6"/>
      <c r="F65" s="12">
        <f>IF(C65,D65/C65-1,"")</f>
        <v>0.46196054546211029</v>
      </c>
      <c r="G65" s="10"/>
      <c r="H65" s="154" t="s">
        <v>42</v>
      </c>
      <c r="I65" s="11">
        <f>SUM(I66:I67,I69:I73)</f>
        <v>14271.214871238519</v>
      </c>
      <c r="J65" s="11">
        <f>SUM(J66:J67,J69:J73)</f>
        <v>15559.296717412746</v>
      </c>
      <c r="K65" s="6"/>
      <c r="L65" s="12">
        <f>IF(I65,J65/I65-1,"")</f>
        <v>9.0257336729626436E-2</v>
      </c>
      <c r="M65" s="10"/>
      <c r="N65" s="154" t="s">
        <v>42</v>
      </c>
      <c r="O65" s="11">
        <f>SUM(O66:O67,O69:O73)</f>
        <v>44271.108330519637</v>
      </c>
      <c r="P65" s="11">
        <f>SUM(P66:P67,P69:P73)</f>
        <v>59417.957322948569</v>
      </c>
      <c r="R65" s="13">
        <f t="shared" ref="R65:R77" si="8">IF(O65,P65/O65-1,"")</f>
        <v>0.34213846374356494</v>
      </c>
    </row>
    <row r="66" spans="1:18" x14ac:dyDescent="0.2">
      <c r="A66" s="10"/>
      <c r="B66" s="155" t="s">
        <v>43</v>
      </c>
      <c r="C66" s="14">
        <v>18290.897118052286</v>
      </c>
      <c r="D66" s="14">
        <v>24324.889010755789</v>
      </c>
      <c r="F66" s="12">
        <f t="shared" ref="F66:F77" si="9">IF(C66,D66/C66-1,"")</f>
        <v>0.32989042876132224</v>
      </c>
      <c r="G66" s="10"/>
      <c r="H66" s="155" t="s">
        <v>43</v>
      </c>
      <c r="I66" s="14">
        <f>O66-C66</f>
        <v>8328.9963681782574</v>
      </c>
      <c r="J66" s="14">
        <f>P66-D66</f>
        <v>8421.7747712866403</v>
      </c>
      <c r="L66" s="12">
        <f t="shared" ref="L66:L77" si="10">IF(I66,J66/I66-1,"")</f>
        <v>1.1139205614598691E-2</v>
      </c>
      <c r="M66" s="10"/>
      <c r="N66" s="155" t="s">
        <v>43</v>
      </c>
      <c r="O66" s="14">
        <v>26619.893486230543</v>
      </c>
      <c r="P66" s="14">
        <v>32746.663782042429</v>
      </c>
      <c r="Q66" s="4"/>
      <c r="R66" s="13">
        <f t="shared" si="8"/>
        <v>0.23015758117067708</v>
      </c>
    </row>
    <row r="67" spans="1:18" x14ac:dyDescent="0.2">
      <c r="A67" s="10"/>
      <c r="B67" s="155" t="s">
        <v>44</v>
      </c>
      <c r="C67" s="14">
        <v>3590.9059305617388</v>
      </c>
      <c r="D67" s="14">
        <v>4865.6574899517927</v>
      </c>
      <c r="F67" s="12">
        <f t="shared" si="9"/>
        <v>0.35499441757602379</v>
      </c>
      <c r="G67" s="10"/>
      <c r="H67" s="155" t="s">
        <v>44</v>
      </c>
      <c r="I67" s="14">
        <f>O67-C67</f>
        <v>1711.8792523772577</v>
      </c>
      <c r="J67" s="14">
        <f>P67-D67</f>
        <v>1634.325773629942</v>
      </c>
      <c r="L67" s="12">
        <f t="shared" si="10"/>
        <v>-4.5303124411151363E-2</v>
      </c>
      <c r="M67" s="10"/>
      <c r="N67" s="155" t="s">
        <v>44</v>
      </c>
      <c r="O67" s="14">
        <v>5302.7851829389965</v>
      </c>
      <c r="P67" s="14">
        <v>6499.9832635817347</v>
      </c>
      <c r="Q67" s="4"/>
      <c r="R67" s="13">
        <f t="shared" si="8"/>
        <v>0.22576778793426588</v>
      </c>
    </row>
    <row r="68" spans="1:18" x14ac:dyDescent="0.2">
      <c r="A68" s="10"/>
      <c r="B68" s="155" t="s">
        <v>45</v>
      </c>
      <c r="C68" s="15">
        <f>SUM(C69:C72)</f>
        <v>7759.178707886761</v>
      </c>
      <c r="D68" s="15">
        <f>SUM(D69:D72)</f>
        <v>14066.118784317048</v>
      </c>
      <c r="F68" s="12">
        <f t="shared" si="9"/>
        <v>0.81283603766203294</v>
      </c>
      <c r="G68" s="10"/>
      <c r="H68" s="155" t="s">
        <v>45</v>
      </c>
      <c r="I68" s="15">
        <f>SUM(I69:I72)</f>
        <v>4113.3135849853779</v>
      </c>
      <c r="J68" s="15">
        <f>SUM(J69:J72)</f>
        <v>5325.8243226474833</v>
      </c>
      <c r="L68" s="12">
        <f t="shared" si="10"/>
        <v>0.29477712131846023</v>
      </c>
      <c r="M68" s="10"/>
      <c r="N68" s="155" t="s">
        <v>45</v>
      </c>
      <c r="O68" s="16">
        <f>SUM(O69:O72)</f>
        <v>11872.492292872139</v>
      </c>
      <c r="P68" s="16">
        <f>SUM(P69:P72)</f>
        <v>19391.943106964532</v>
      </c>
      <c r="Q68" s="4"/>
      <c r="R68" s="13">
        <f t="shared" si="8"/>
        <v>0.63335065869925478</v>
      </c>
    </row>
    <row r="69" spans="1:18" x14ac:dyDescent="0.2">
      <c r="A69" s="10"/>
      <c r="B69" s="156" t="s">
        <v>46</v>
      </c>
      <c r="C69" s="14">
        <v>1749.9588723125025</v>
      </c>
      <c r="D69" s="14">
        <v>2768.5942965062518</v>
      </c>
      <c r="E69" s="17"/>
      <c r="F69" s="12">
        <f t="shared" si="9"/>
        <v>0.58209106528752996</v>
      </c>
      <c r="G69" s="10"/>
      <c r="H69" s="156" t="s">
        <v>46</v>
      </c>
      <c r="I69" s="14">
        <f>O69-C69</f>
        <v>838.96269947933115</v>
      </c>
      <c r="J69" s="14">
        <f>P69-D69</f>
        <v>1046.6873023749245</v>
      </c>
      <c r="K69" s="17"/>
      <c r="L69" s="12">
        <f t="shared" si="10"/>
        <v>0.2475969468303052</v>
      </c>
      <c r="M69" s="10"/>
      <c r="N69" s="156" t="s">
        <v>46</v>
      </c>
      <c r="O69" s="14">
        <v>2588.9215717918337</v>
      </c>
      <c r="P69" s="14">
        <v>3815.2815988811763</v>
      </c>
      <c r="Q69" s="18"/>
      <c r="R69" s="13">
        <f t="shared" si="8"/>
        <v>0.47369531794683128</v>
      </c>
    </row>
    <row r="70" spans="1:18" x14ac:dyDescent="0.2">
      <c r="A70" s="10"/>
      <c r="B70" s="156" t="s">
        <v>47</v>
      </c>
      <c r="C70" s="14">
        <v>3757.9310551631597</v>
      </c>
      <c r="D70" s="14">
        <v>7226.489610514479</v>
      </c>
      <c r="E70" s="17"/>
      <c r="F70" s="12">
        <f t="shared" si="9"/>
        <v>0.92299685769533713</v>
      </c>
      <c r="G70" s="10"/>
      <c r="H70" s="156" t="s">
        <v>47</v>
      </c>
      <c r="I70" s="14">
        <f t="shared" ref="I70:J77" si="11">O70-C70</f>
        <v>2168.8428559827862</v>
      </c>
      <c r="J70" s="14">
        <f t="shared" si="11"/>
        <v>2787.3844913283292</v>
      </c>
      <c r="K70" s="17"/>
      <c r="L70" s="12">
        <f t="shared" si="10"/>
        <v>0.28519430701919535</v>
      </c>
      <c r="M70" s="10"/>
      <c r="N70" s="156" t="s">
        <v>47</v>
      </c>
      <c r="O70" s="14">
        <v>5926.7739111459459</v>
      </c>
      <c r="P70" s="14">
        <v>10013.874101842808</v>
      </c>
      <c r="Q70" s="18"/>
      <c r="R70" s="13">
        <f t="shared" si="8"/>
        <v>0.68959947721485104</v>
      </c>
    </row>
    <row r="71" spans="1:18" x14ac:dyDescent="0.2">
      <c r="A71" s="10"/>
      <c r="B71" s="156" t="s">
        <v>48</v>
      </c>
      <c r="C71" s="14">
        <v>1810.6442126236334</v>
      </c>
      <c r="D71" s="14">
        <v>3748.8577168648389</v>
      </c>
      <c r="E71" s="17"/>
      <c r="F71" s="12">
        <f t="shared" si="9"/>
        <v>1.0704551952990937</v>
      </c>
      <c r="G71" s="10"/>
      <c r="H71" s="156" t="s">
        <v>48</v>
      </c>
      <c r="I71" s="14">
        <f t="shared" si="11"/>
        <v>917.74823825945623</v>
      </c>
      <c r="J71" s="14">
        <f t="shared" si="11"/>
        <v>1311.4680466909304</v>
      </c>
      <c r="K71" s="17"/>
      <c r="L71" s="12">
        <f t="shared" si="10"/>
        <v>0.42900633530844856</v>
      </c>
      <c r="M71" s="10"/>
      <c r="N71" s="156" t="s">
        <v>48</v>
      </c>
      <c r="O71" s="14">
        <v>2728.3924508830896</v>
      </c>
      <c r="P71" s="14">
        <v>5060.3257635557693</v>
      </c>
      <c r="Q71" s="18"/>
      <c r="R71" s="13">
        <f t="shared" si="8"/>
        <v>0.85469130803301807</v>
      </c>
    </row>
    <row r="72" spans="1:18" x14ac:dyDescent="0.2">
      <c r="A72" s="10"/>
      <c r="B72" s="156" t="s">
        <v>49</v>
      </c>
      <c r="C72" s="14">
        <v>440.64456778746506</v>
      </c>
      <c r="D72" s="14">
        <v>322.17716043147857</v>
      </c>
      <c r="E72" s="17"/>
      <c r="F72" s="12">
        <f t="shared" si="9"/>
        <v>-0.26885026167649606</v>
      </c>
      <c r="G72" s="10"/>
      <c r="H72" s="156" t="s">
        <v>49</v>
      </c>
      <c r="I72" s="14">
        <f t="shared" si="11"/>
        <v>187.75979126380463</v>
      </c>
      <c r="J72" s="14">
        <f t="shared" si="11"/>
        <v>180.28448225329981</v>
      </c>
      <c r="K72" s="17"/>
      <c r="L72" s="12">
        <f t="shared" si="10"/>
        <v>-3.98131514750244E-2</v>
      </c>
      <c r="M72" s="10"/>
      <c r="N72" s="156" t="s">
        <v>49</v>
      </c>
      <c r="O72" s="14">
        <v>628.40435905126969</v>
      </c>
      <c r="P72" s="14">
        <v>502.46164268477838</v>
      </c>
      <c r="Q72" s="18"/>
      <c r="R72" s="13">
        <f t="shared" si="8"/>
        <v>-0.20041668163574278</v>
      </c>
    </row>
    <row r="73" spans="1:18" x14ac:dyDescent="0.2">
      <c r="A73" s="10"/>
      <c r="B73" s="155" t="s">
        <v>50</v>
      </c>
      <c r="C73" s="14">
        <v>358.91170278033684</v>
      </c>
      <c r="D73" s="14">
        <v>601.99532051118842</v>
      </c>
      <c r="F73" s="12">
        <f t="shared" si="9"/>
        <v>0.67727972046546769</v>
      </c>
      <c r="G73" s="10"/>
      <c r="H73" s="155" t="s">
        <v>50</v>
      </c>
      <c r="I73" s="14">
        <f t="shared" si="11"/>
        <v>117.02566569762513</v>
      </c>
      <c r="J73" s="14">
        <f t="shared" si="11"/>
        <v>177.37184984867974</v>
      </c>
      <c r="L73" s="12">
        <f t="shared" si="10"/>
        <v>0.5156662326277992</v>
      </c>
      <c r="M73" s="10"/>
      <c r="N73" s="155" t="s">
        <v>50</v>
      </c>
      <c r="O73" s="14">
        <v>475.93736847796197</v>
      </c>
      <c r="P73" s="14">
        <v>779.36717035986817</v>
      </c>
      <c r="Q73" s="4"/>
      <c r="R73" s="13">
        <f t="shared" si="8"/>
        <v>0.63754145393598427</v>
      </c>
    </row>
    <row r="74" spans="1:18" x14ac:dyDescent="0.2">
      <c r="A74" s="10"/>
      <c r="B74" s="154" t="s">
        <v>51</v>
      </c>
      <c r="C74" s="11">
        <v>14077.559922957818</v>
      </c>
      <c r="D74" s="11">
        <v>17684.799611903381</v>
      </c>
      <c r="E74" s="6"/>
      <c r="F74" s="12">
        <f t="shared" si="9"/>
        <v>0.25624040733528286</v>
      </c>
      <c r="G74" s="10"/>
      <c r="H74" s="154" t="s">
        <v>51</v>
      </c>
      <c r="I74" s="11">
        <f t="shared" si="11"/>
        <v>5587.7180255895983</v>
      </c>
      <c r="J74" s="11">
        <f t="shared" si="11"/>
        <v>7064.580255732606</v>
      </c>
      <c r="K74" s="6"/>
      <c r="L74" s="12">
        <f t="shared" si="10"/>
        <v>0.26430507469767561</v>
      </c>
      <c r="M74" s="10"/>
      <c r="N74" s="154" t="s">
        <v>51</v>
      </c>
      <c r="O74" s="11">
        <v>19665.277948547417</v>
      </c>
      <c r="P74" s="11">
        <v>24749.379867635987</v>
      </c>
      <c r="R74" s="13">
        <f t="shared" si="8"/>
        <v>0.25853191256135344</v>
      </c>
    </row>
    <row r="75" spans="1:18" x14ac:dyDescent="0.2">
      <c r="A75" s="10"/>
      <c r="B75" s="154" t="s">
        <v>11</v>
      </c>
      <c r="C75" s="11">
        <v>757.07816558325817</v>
      </c>
      <c r="D75" s="11">
        <v>735.20763405686034</v>
      </c>
      <c r="E75" s="6"/>
      <c r="F75" s="12">
        <f t="shared" si="9"/>
        <v>-2.8888075922185119E-2</v>
      </c>
      <c r="G75" s="10"/>
      <c r="H75" s="154" t="s">
        <v>11</v>
      </c>
      <c r="I75" s="11">
        <f t="shared" si="11"/>
        <v>280.69687345593434</v>
      </c>
      <c r="J75" s="11">
        <f t="shared" si="11"/>
        <v>293.85364649333451</v>
      </c>
      <c r="K75" s="6"/>
      <c r="L75" s="12">
        <f t="shared" si="10"/>
        <v>4.6871818967608059E-2</v>
      </c>
      <c r="M75" s="10"/>
      <c r="N75" s="154" t="s">
        <v>11</v>
      </c>
      <c r="O75" s="11">
        <v>1037.7750390391925</v>
      </c>
      <c r="P75" s="11">
        <v>1029.0612805501949</v>
      </c>
      <c r="R75" s="13">
        <f t="shared" si="8"/>
        <v>-8.3965774481000732E-3</v>
      </c>
    </row>
    <row r="76" spans="1:18" x14ac:dyDescent="0.2">
      <c r="A76" s="10"/>
      <c r="B76" s="154" t="s">
        <v>52</v>
      </c>
      <c r="C76" s="11">
        <v>710.6654901727934</v>
      </c>
      <c r="D76" s="11">
        <v>1057.4167819077923</v>
      </c>
      <c r="E76" s="6"/>
      <c r="F76" s="12">
        <f t="shared" si="9"/>
        <v>0.48792476422442954</v>
      </c>
      <c r="G76" s="10"/>
      <c r="H76" s="154" t="s">
        <v>52</v>
      </c>
      <c r="I76" s="11">
        <f t="shared" si="11"/>
        <v>302.98196175499356</v>
      </c>
      <c r="J76" s="11">
        <f t="shared" si="11"/>
        <v>359.07848100417459</v>
      </c>
      <c r="K76" s="6"/>
      <c r="L76" s="12">
        <f t="shared" si="10"/>
        <v>0.18514804948864749</v>
      </c>
      <c r="M76" s="10"/>
      <c r="N76" s="154" t="s">
        <v>52</v>
      </c>
      <c r="O76" s="11">
        <v>1013.647451927787</v>
      </c>
      <c r="P76" s="11">
        <v>1416.4952629119668</v>
      </c>
      <c r="R76" s="13">
        <f t="shared" si="8"/>
        <v>0.3974239862370601</v>
      </c>
    </row>
    <row r="77" spans="1:18" x14ac:dyDescent="0.2">
      <c r="A77" s="10"/>
      <c r="B77" s="154" t="s">
        <v>50</v>
      </c>
      <c r="C77" s="11">
        <v>339.00309362846752</v>
      </c>
      <c r="D77" s="11">
        <v>429.52576969507879</v>
      </c>
      <c r="E77" s="6"/>
      <c r="F77" s="12">
        <f t="shared" si="9"/>
        <v>0.26702610615648292</v>
      </c>
      <c r="G77" s="10"/>
      <c r="H77" s="154" t="s">
        <v>50</v>
      </c>
      <c r="I77" s="11">
        <f t="shared" si="11"/>
        <v>160.47379060010604</v>
      </c>
      <c r="J77" s="11">
        <f t="shared" si="11"/>
        <v>195.94746169703194</v>
      </c>
      <c r="K77" s="6"/>
      <c r="L77" s="12">
        <f t="shared" si="10"/>
        <v>0.22105585569000974</v>
      </c>
      <c r="M77" s="10"/>
      <c r="N77" s="154" t="s">
        <v>50</v>
      </c>
      <c r="O77" s="11">
        <v>499.47688422857357</v>
      </c>
      <c r="P77" s="11">
        <v>625.47323139211073</v>
      </c>
      <c r="R77" s="13">
        <f t="shared" si="8"/>
        <v>0.2522566131526478</v>
      </c>
    </row>
    <row r="78" spans="1:18" ht="11.25" customHeight="1" thickBot="1" x14ac:dyDescent="0.25">
      <c r="A78" s="6"/>
      <c r="B78" s="3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O78" s="6"/>
      <c r="P78" s="6"/>
      <c r="R78" s="3"/>
    </row>
    <row r="79" spans="1:18" ht="16.5" thickBot="1" x14ac:dyDescent="0.25">
      <c r="A79" s="19"/>
      <c r="B79" s="157" t="s">
        <v>59</v>
      </c>
      <c r="C79" s="20">
        <f>C65+C74+C75+C76+C77</f>
        <v>45884.20013162346</v>
      </c>
      <c r="D79" s="21">
        <f>D65+D74+D75+D76+D77</f>
        <v>63765.610403098937</v>
      </c>
      <c r="E79" s="6"/>
      <c r="F79" s="22">
        <f>IF(C79,D79/C79-1,"")</f>
        <v>0.38970735504118736</v>
      </c>
      <c r="G79" s="19"/>
      <c r="H79" s="157" t="s">
        <v>59</v>
      </c>
      <c r="I79" s="20">
        <f>I65+I74+I75+I76+I77</f>
        <v>20603.085522639154</v>
      </c>
      <c r="J79" s="21">
        <f>J65+J74+J75+J76+J77</f>
        <v>23472.756562339891</v>
      </c>
      <c r="K79" s="6"/>
      <c r="L79" s="22">
        <f>IF(I79,J79/I79-1,"")</f>
        <v>0.13928355714232588</v>
      </c>
      <c r="M79" s="19"/>
      <c r="N79" s="157" t="s">
        <v>59</v>
      </c>
      <c r="O79" s="20">
        <f>SUM(O65,O74:O77)</f>
        <v>66487.28565426261</v>
      </c>
      <c r="P79" s="21">
        <f>SUM(P65,P74:P77)</f>
        <v>87238.366965438821</v>
      </c>
      <c r="R79" s="23">
        <f>IF(O79,P79/O79-1,"")</f>
        <v>0.3121060080431457</v>
      </c>
    </row>
    <row r="80" spans="1:18" s="6" customFormat="1" ht="6" customHeight="1" thickBot="1" x14ac:dyDescent="0.25">
      <c r="A80" s="24"/>
      <c r="B80" s="158"/>
      <c r="C80" s="25"/>
      <c r="D80" s="25"/>
      <c r="E80" s="26"/>
      <c r="F80" s="24"/>
      <c r="G80" s="24"/>
      <c r="H80" s="158"/>
      <c r="I80" s="25"/>
      <c r="J80" s="25"/>
      <c r="K80" s="26"/>
      <c r="L80" s="24"/>
      <c r="M80" s="24"/>
      <c r="N80" s="158"/>
      <c r="O80" s="25"/>
      <c r="P80" s="25"/>
      <c r="Q80" s="26"/>
      <c r="R80" s="24"/>
    </row>
    <row r="81" spans="1:19" ht="16.5" customHeight="1" thickBot="1" x14ac:dyDescent="0.25">
      <c r="A81" s="6"/>
      <c r="B81" s="159" t="s">
        <v>60</v>
      </c>
      <c r="C81" s="20">
        <v>638.6080745550546</v>
      </c>
      <c r="D81" s="21">
        <v>472.44821230926669</v>
      </c>
      <c r="E81" s="17"/>
      <c r="F81" s="22">
        <f>IF(C81,D81/C81-1,"")</f>
        <v>-0.26019066915425171</v>
      </c>
      <c r="G81" s="17"/>
      <c r="H81" s="159" t="s">
        <v>60</v>
      </c>
      <c r="I81" s="20">
        <v>248.50557388625521</v>
      </c>
      <c r="J81" s="21">
        <v>328.198727331199</v>
      </c>
      <c r="K81" s="17"/>
      <c r="L81" s="22">
        <f>IF(I81,J81/I81-1,"")</f>
        <v>0.32068960143896241</v>
      </c>
      <c r="M81" s="6"/>
      <c r="N81" s="159" t="s">
        <v>60</v>
      </c>
      <c r="O81" s="20">
        <v>887.11364844130981</v>
      </c>
      <c r="P81" s="21">
        <v>800.64693964046569</v>
      </c>
      <c r="Q81" s="6"/>
      <c r="R81" s="22">
        <f>IF(O81,P81/O81-1,"")</f>
        <v>-9.7469708591192528E-2</v>
      </c>
    </row>
    <row r="82" spans="1:19" s="6" customFormat="1" ht="6" customHeight="1" thickBot="1" x14ac:dyDescent="0.25">
      <c r="A82" s="24"/>
      <c r="B82" s="163"/>
      <c r="C82" s="28"/>
      <c r="D82" s="28"/>
      <c r="E82" s="29"/>
      <c r="F82" s="30"/>
      <c r="G82" s="30"/>
      <c r="H82" s="163"/>
      <c r="I82" s="28"/>
      <c r="J82" s="28"/>
      <c r="K82" s="29"/>
      <c r="L82" s="30"/>
      <c r="M82" s="24"/>
      <c r="N82" s="163"/>
      <c r="O82" s="25"/>
      <c r="P82" s="25"/>
      <c r="Q82" s="26"/>
      <c r="R82" s="24"/>
    </row>
    <row r="83" spans="1:19" ht="16.5" customHeight="1" thickBot="1" x14ac:dyDescent="0.25">
      <c r="A83" s="6"/>
      <c r="B83" s="161" t="s">
        <v>61</v>
      </c>
      <c r="C83" s="20">
        <f>C79+C81</f>
        <v>46522.808206178517</v>
      </c>
      <c r="D83" s="21">
        <f>D79+D81</f>
        <v>64238.058615408205</v>
      </c>
      <c r="E83" s="17"/>
      <c r="F83" s="22">
        <f>IF(C83,D83/C83-1,"")</f>
        <v>0.38078635173353503</v>
      </c>
      <c r="G83" s="10"/>
      <c r="H83" s="161" t="s">
        <v>61</v>
      </c>
      <c r="I83" s="20">
        <f>I81+I79</f>
        <v>20851.591096525408</v>
      </c>
      <c r="J83" s="21">
        <f>J81+J79</f>
        <v>23800.955289671092</v>
      </c>
      <c r="K83" s="17"/>
      <c r="L83" s="22">
        <f>IF(I83,J83/I83-1,"")</f>
        <v>0.14144552228616969</v>
      </c>
      <c r="M83" s="10"/>
      <c r="N83" s="161" t="s">
        <v>61</v>
      </c>
      <c r="O83" s="20">
        <f>O79+O81</f>
        <v>67374.399302703925</v>
      </c>
      <c r="P83" s="21">
        <f>P79+P81</f>
        <v>88039.013905079293</v>
      </c>
      <c r="Q83" s="6"/>
      <c r="R83" s="22">
        <f>IF(O83,P83/O83-1,"")</f>
        <v>0.30671315538609978</v>
      </c>
    </row>
    <row r="84" spans="1:19" ht="18" customHeight="1" x14ac:dyDescent="0.2">
      <c r="A84" s="6"/>
      <c r="B84" s="39"/>
      <c r="C84" s="64"/>
      <c r="D84" s="64"/>
      <c r="E84" s="39"/>
      <c r="F84" s="39"/>
      <c r="G84" s="39"/>
      <c r="H84" s="39"/>
      <c r="I84" s="64"/>
      <c r="J84" s="64"/>
      <c r="K84" s="39"/>
      <c r="L84" s="39"/>
      <c r="M84" s="39"/>
      <c r="N84" s="38"/>
      <c r="O84" s="64"/>
      <c r="P84" s="64"/>
      <c r="Q84" s="39"/>
      <c r="R84" s="65"/>
    </row>
    <row r="85" spans="1:19" ht="18" customHeight="1" x14ac:dyDescent="0.2">
      <c r="A85" s="6"/>
      <c r="B85" s="66" t="s">
        <v>41</v>
      </c>
      <c r="C85" s="64"/>
      <c r="D85" s="64"/>
      <c r="E85" s="39"/>
      <c r="F85" s="39"/>
      <c r="G85" s="39"/>
      <c r="H85" s="39"/>
      <c r="I85" s="64"/>
      <c r="J85" s="64"/>
      <c r="K85" s="39"/>
      <c r="L85" s="39"/>
      <c r="M85" s="39"/>
      <c r="N85" s="38"/>
      <c r="O85" s="64"/>
      <c r="P85" s="64"/>
      <c r="Q85" s="39"/>
      <c r="R85" s="40"/>
    </row>
    <row r="86" spans="1:19" ht="18" customHeight="1" x14ac:dyDescent="0.2">
      <c r="A86" s="6"/>
      <c r="B86" s="39"/>
      <c r="C86" s="64"/>
      <c r="D86" s="64"/>
      <c r="E86" s="39"/>
      <c r="F86" s="39"/>
      <c r="G86" s="39"/>
      <c r="H86" s="39"/>
      <c r="I86" s="64"/>
      <c r="J86" s="64"/>
      <c r="K86" s="39"/>
      <c r="L86" s="39"/>
      <c r="M86" s="39"/>
      <c r="N86" s="38"/>
      <c r="O86" s="64"/>
      <c r="P86" s="64"/>
      <c r="Q86" s="39"/>
      <c r="R86" s="40"/>
    </row>
    <row r="87" spans="1:19" ht="18" customHeight="1" x14ac:dyDescent="0.2">
      <c r="A87" s="6"/>
      <c r="B87" s="172" t="s">
        <v>63</v>
      </c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41"/>
      <c r="O87" s="42"/>
      <c r="P87" s="42"/>
      <c r="Q87" s="37"/>
      <c r="R87" s="40"/>
    </row>
    <row r="88" spans="1:19" x14ac:dyDescent="0.2">
      <c r="A88" s="36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37"/>
      <c r="O88" s="37"/>
      <c r="P88" s="37"/>
      <c r="Q88" s="37"/>
      <c r="R88" s="37"/>
    </row>
    <row r="89" spans="1:19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37"/>
      <c r="O89" s="8"/>
      <c r="P89" s="8"/>
      <c r="Q89" s="37"/>
      <c r="R89" s="8"/>
    </row>
    <row r="90" spans="1:19" x14ac:dyDescent="0.2">
      <c r="A90" s="10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46"/>
      <c r="N90" s="37"/>
      <c r="O90" s="37"/>
      <c r="P90" s="37"/>
      <c r="Q90" s="37"/>
      <c r="R90" s="37"/>
      <c r="S90" s="4"/>
    </row>
    <row r="91" spans="1:19" x14ac:dyDescent="0.2">
      <c r="A91" s="10"/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6"/>
      <c r="N91" s="37"/>
      <c r="O91" s="37"/>
      <c r="P91" s="37"/>
      <c r="Q91" s="37"/>
      <c r="R91" s="37"/>
      <c r="S91" s="4"/>
    </row>
    <row r="92" spans="1:19" x14ac:dyDescent="0.2">
      <c r="A92" s="10"/>
      <c r="B92" s="43"/>
      <c r="C92" s="10"/>
      <c r="D92" s="10"/>
      <c r="E92" s="10"/>
      <c r="F92" s="10"/>
      <c r="G92" s="10"/>
      <c r="H92" s="10"/>
      <c r="I92" s="10"/>
      <c r="J92" s="10"/>
      <c r="K92" s="10"/>
      <c r="L92" s="37"/>
      <c r="M92" s="37"/>
      <c r="N92" s="37"/>
      <c r="O92" s="37"/>
      <c r="P92" s="37"/>
      <c r="Q92" s="37"/>
      <c r="R92" s="46"/>
    </row>
    <row r="93" spans="1:19" x14ac:dyDescent="0.2">
      <c r="A93" s="10"/>
      <c r="B93" s="43"/>
      <c r="C93" s="44"/>
      <c r="D93" s="44"/>
      <c r="E93" s="37"/>
      <c r="F93" s="10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46"/>
    </row>
    <row r="94" spans="1:19" x14ac:dyDescent="0.2">
      <c r="A94" s="10"/>
      <c r="B94" s="45"/>
      <c r="C94" s="44"/>
      <c r="D94" s="44"/>
      <c r="E94" s="46"/>
      <c r="F94" s="10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46"/>
    </row>
    <row r="95" spans="1:19" x14ac:dyDescent="0.2">
      <c r="A95" s="10"/>
      <c r="B95" s="44"/>
      <c r="C95" s="44"/>
      <c r="D95" s="44"/>
      <c r="E95" s="44"/>
      <c r="F95" s="10"/>
      <c r="G95" s="37"/>
      <c r="H95" s="166"/>
      <c r="I95" s="166"/>
      <c r="J95" s="166"/>
      <c r="K95" s="166"/>
      <c r="L95" s="166"/>
      <c r="M95" s="166"/>
      <c r="N95" s="37"/>
      <c r="O95" s="37"/>
      <c r="P95" s="37"/>
      <c r="Q95" s="37"/>
      <c r="R95" s="46"/>
    </row>
    <row r="96" spans="1:19" s="47" customFormat="1" x14ac:dyDescent="0.2">
      <c r="A96" s="10"/>
      <c r="B96" s="45"/>
      <c r="C96" s="44"/>
      <c r="D96" s="44"/>
      <c r="E96" s="46"/>
      <c r="F96" s="10"/>
      <c r="G96" s="37"/>
      <c r="H96" s="166"/>
      <c r="I96" s="166"/>
      <c r="J96" s="166"/>
      <c r="K96" s="166"/>
      <c r="L96" s="166"/>
      <c r="M96" s="166"/>
      <c r="N96" s="37"/>
      <c r="O96" s="37"/>
      <c r="P96" s="37"/>
      <c r="Q96" s="37"/>
      <c r="R96" s="37"/>
    </row>
    <row r="97" spans="1:19" x14ac:dyDescent="0.2">
      <c r="A97" s="10"/>
      <c r="B97" s="43"/>
      <c r="C97" s="44"/>
      <c r="D97" s="44"/>
      <c r="E97" s="46"/>
      <c r="F97" s="10"/>
      <c r="G97" s="37"/>
      <c r="H97" s="166"/>
      <c r="I97" s="166"/>
      <c r="J97" s="166"/>
      <c r="K97" s="166"/>
      <c r="L97" s="166"/>
      <c r="M97" s="166"/>
      <c r="N97" s="37"/>
      <c r="O97" s="37"/>
      <c r="P97" s="37"/>
      <c r="Q97" s="37"/>
      <c r="R97" s="46"/>
    </row>
    <row r="98" spans="1:19" x14ac:dyDescent="0.2">
      <c r="A98" s="10"/>
      <c r="B98" s="44"/>
      <c r="C98" s="44"/>
      <c r="D98" s="44"/>
      <c r="E98" s="44"/>
      <c r="F98" s="10"/>
      <c r="G98" s="37"/>
      <c r="H98" s="166"/>
      <c r="I98" s="166"/>
      <c r="J98" s="166"/>
      <c r="K98" s="166"/>
      <c r="L98" s="166"/>
      <c r="M98" s="166"/>
      <c r="N98" s="37"/>
      <c r="O98" s="37"/>
      <c r="P98" s="37"/>
      <c r="Q98" s="37"/>
      <c r="R98" s="46"/>
    </row>
    <row r="99" spans="1:19" x14ac:dyDescent="0.2">
      <c r="A99" s="10"/>
      <c r="B99" s="48"/>
      <c r="C99" s="49"/>
      <c r="D99" s="49"/>
      <c r="E99" s="37"/>
      <c r="F99" s="10"/>
      <c r="G99" s="37"/>
      <c r="H99" s="166"/>
      <c r="I99" s="166"/>
      <c r="J99" s="166"/>
      <c r="K99" s="166"/>
      <c r="L99" s="166"/>
      <c r="M99" s="166"/>
      <c r="N99" s="37"/>
      <c r="O99" s="37"/>
      <c r="P99" s="37"/>
      <c r="Q99" s="37"/>
      <c r="R99" s="46"/>
    </row>
    <row r="100" spans="1:19" ht="11.25" customHeight="1" x14ac:dyDescent="0.2">
      <c r="A100" s="10"/>
      <c r="B100" s="48"/>
      <c r="C100" s="49"/>
      <c r="D100" s="49"/>
      <c r="E100" s="37"/>
      <c r="F100" s="50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46"/>
    </row>
    <row r="101" spans="1:19" ht="30" customHeight="1" x14ac:dyDescent="0.2">
      <c r="A101" s="10"/>
      <c r="B101" s="8"/>
      <c r="C101" s="8"/>
      <c r="D101" s="8"/>
      <c r="E101" s="8"/>
      <c r="F101" s="8"/>
      <c r="G101" s="8"/>
      <c r="H101" s="8"/>
      <c r="I101" s="19"/>
      <c r="J101" s="19"/>
      <c r="K101" s="19"/>
      <c r="L101" s="19"/>
      <c r="M101" s="19"/>
      <c r="N101" s="27"/>
      <c r="O101" s="28"/>
      <c r="P101" s="28"/>
      <c r="Q101" s="37"/>
      <c r="R101" s="19"/>
    </row>
    <row r="102" spans="1:19" s="6" customFormat="1" x14ac:dyDescent="0.2">
      <c r="A102" s="10"/>
      <c r="B102" s="68"/>
      <c r="C102" s="68"/>
      <c r="D102" s="68"/>
      <c r="E102" s="68"/>
      <c r="F102" s="68"/>
      <c r="G102" s="68"/>
      <c r="H102" s="69"/>
      <c r="I102" s="24"/>
      <c r="J102" s="24"/>
      <c r="K102" s="24"/>
      <c r="L102" s="37"/>
      <c r="M102" s="24"/>
      <c r="N102" s="48"/>
      <c r="O102" s="49"/>
      <c r="P102" s="49"/>
      <c r="Q102" s="37"/>
      <c r="R102" s="50"/>
    </row>
    <row r="103" spans="1:19" ht="15.75" x14ac:dyDescent="0.2">
      <c r="A103" s="10"/>
      <c r="B103" s="70"/>
      <c r="C103" s="71"/>
      <c r="D103" s="71"/>
      <c r="E103" s="71"/>
      <c r="F103" s="71"/>
      <c r="G103" s="71"/>
      <c r="H103" s="71"/>
      <c r="I103" s="37"/>
      <c r="J103" s="72"/>
      <c r="K103" s="37"/>
      <c r="L103" s="37"/>
      <c r="M103" s="73"/>
      <c r="N103" s="51"/>
      <c r="O103" s="28"/>
      <c r="P103" s="28"/>
      <c r="Q103" s="37"/>
      <c r="R103" s="19"/>
    </row>
    <row r="104" spans="1:19" s="6" customFormat="1" ht="6" customHeight="1" x14ac:dyDescent="0.2">
      <c r="A104" s="10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48"/>
      <c r="O104" s="49"/>
      <c r="P104" s="49"/>
      <c r="Q104" s="37"/>
      <c r="R104" s="50"/>
    </row>
    <row r="105" spans="1:19" x14ac:dyDescent="0.2">
      <c r="A105" s="10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37"/>
      <c r="O105" s="37"/>
      <c r="P105" s="37"/>
      <c r="Q105" s="37"/>
      <c r="R105" s="46"/>
    </row>
    <row r="106" spans="1:19" x14ac:dyDescent="0.2">
      <c r="A106" s="10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37"/>
      <c r="O106" s="37"/>
      <c r="P106" s="37"/>
      <c r="Q106" s="37"/>
      <c r="R106" s="46"/>
    </row>
    <row r="107" spans="1:19" ht="15.75" x14ac:dyDescent="0.2">
      <c r="A107" s="10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52"/>
      <c r="N107" s="46"/>
      <c r="O107" s="37"/>
      <c r="P107" s="37"/>
      <c r="Q107" s="37"/>
      <c r="R107" s="37"/>
      <c r="S107" s="4"/>
    </row>
    <row r="108" spans="1:19" x14ac:dyDescent="0.2">
      <c r="A108" s="10"/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74"/>
      <c r="N108" s="74"/>
      <c r="O108" s="74"/>
      <c r="P108" s="74"/>
      <c r="Q108" s="74"/>
      <c r="R108" s="37"/>
      <c r="S108" s="4"/>
    </row>
    <row r="109" spans="1:19" x14ac:dyDescent="0.2">
      <c r="B109" s="46"/>
      <c r="C109" s="75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37"/>
      <c r="S109" s="4"/>
    </row>
    <row r="110" spans="1:19" ht="15.75" x14ac:dyDescent="0.2"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52"/>
      <c r="N110" s="74"/>
      <c r="O110" s="74"/>
      <c r="P110" s="74"/>
      <c r="Q110" s="74"/>
      <c r="R110" s="37"/>
      <c r="S110" s="4"/>
    </row>
    <row r="111" spans="1:19" x14ac:dyDescent="0.2"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74"/>
      <c r="N111" s="74"/>
      <c r="O111" s="74"/>
      <c r="P111" s="74"/>
      <c r="Q111" s="74"/>
      <c r="R111" s="37"/>
      <c r="S111" s="4"/>
    </row>
    <row r="112" spans="1:19" x14ac:dyDescent="0.2">
      <c r="B112" s="46"/>
      <c r="C112" s="75"/>
      <c r="D112" s="75"/>
      <c r="E112" s="75"/>
      <c r="F112" s="75"/>
      <c r="G112" s="75"/>
      <c r="H112" s="75"/>
      <c r="I112" s="75"/>
      <c r="J112" s="75"/>
      <c r="K112" s="75"/>
      <c r="L112" s="74"/>
      <c r="M112" s="74"/>
      <c r="N112" s="74"/>
      <c r="O112" s="74"/>
      <c r="P112" s="74"/>
      <c r="Q112" s="37"/>
      <c r="R112" s="46"/>
    </row>
    <row r="113" spans="1:18" x14ac:dyDescent="0.2"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4"/>
      <c r="M113" s="54"/>
      <c r="N113" s="37"/>
      <c r="O113" s="37"/>
      <c r="P113" s="37"/>
      <c r="Q113" s="37"/>
      <c r="R113" s="46"/>
    </row>
    <row r="114" spans="1:18" x14ac:dyDescent="0.2">
      <c r="B114" s="45"/>
      <c r="C114" s="44"/>
      <c r="D114" s="44"/>
      <c r="E114" s="46"/>
      <c r="F114" s="55"/>
      <c r="G114" s="55"/>
      <c r="H114" s="55"/>
      <c r="I114" s="55"/>
      <c r="J114" s="55"/>
      <c r="K114" s="55"/>
      <c r="L114" s="55"/>
      <c r="M114" s="55"/>
      <c r="N114" s="37"/>
      <c r="O114" s="37"/>
      <c r="P114" s="37"/>
      <c r="Q114" s="37"/>
      <c r="R114" s="46"/>
    </row>
    <row r="115" spans="1:18" x14ac:dyDescent="0.2">
      <c r="B115" s="44"/>
      <c r="C115" s="44"/>
      <c r="D115" s="44"/>
      <c r="E115" s="44"/>
      <c r="F115" s="46"/>
      <c r="G115" s="46"/>
      <c r="H115" s="46"/>
      <c r="I115" s="46"/>
      <c r="J115" s="46"/>
      <c r="K115" s="46"/>
      <c r="L115" s="46"/>
      <c r="M115" s="46"/>
      <c r="N115" s="37"/>
      <c r="O115" s="37"/>
      <c r="P115" s="37"/>
      <c r="Q115" s="37"/>
      <c r="R115" s="46"/>
    </row>
    <row r="116" spans="1:18" x14ac:dyDescent="0.2">
      <c r="B116" s="45"/>
      <c r="C116" s="75"/>
      <c r="D116" s="44"/>
      <c r="E116" s="46"/>
      <c r="F116" s="46"/>
      <c r="G116" s="46"/>
      <c r="H116" s="46"/>
      <c r="I116" s="46"/>
      <c r="J116" s="46"/>
      <c r="K116" s="46"/>
      <c r="L116" s="46"/>
      <c r="M116" s="46"/>
      <c r="N116" s="37"/>
      <c r="O116" s="37"/>
      <c r="P116" s="37"/>
      <c r="Q116" s="37"/>
      <c r="R116" s="46"/>
    </row>
    <row r="117" spans="1:18" x14ac:dyDescent="0.2">
      <c r="B117" s="43"/>
      <c r="C117" s="44"/>
      <c r="D117" s="44"/>
      <c r="E117" s="46"/>
      <c r="F117" s="164"/>
      <c r="G117" s="164"/>
      <c r="H117" s="164"/>
      <c r="I117" s="164"/>
      <c r="J117" s="164"/>
      <c r="K117" s="164"/>
      <c r="L117" s="164"/>
      <c r="M117" s="164"/>
      <c r="N117" s="37"/>
      <c r="O117" s="37"/>
      <c r="P117" s="37"/>
      <c r="Q117" s="37"/>
      <c r="R117" s="46"/>
    </row>
    <row r="118" spans="1:18" x14ac:dyDescent="0.2">
      <c r="B118" s="44"/>
      <c r="C118" s="44"/>
      <c r="D118" s="44"/>
      <c r="E118" s="44"/>
      <c r="F118" s="54"/>
      <c r="G118" s="56"/>
      <c r="H118" s="54"/>
      <c r="I118" s="54"/>
      <c r="J118" s="54"/>
      <c r="K118" s="54"/>
      <c r="L118" s="54"/>
      <c r="M118" s="54"/>
      <c r="N118" s="37"/>
      <c r="O118" s="37"/>
      <c r="P118" s="37"/>
      <c r="Q118" s="37"/>
      <c r="R118" s="46"/>
    </row>
    <row r="119" spans="1:18" x14ac:dyDescent="0.2">
      <c r="B119" s="54"/>
      <c r="C119" s="7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37"/>
      <c r="O119" s="37"/>
      <c r="P119" s="37"/>
      <c r="Q119" s="37"/>
      <c r="R119" s="46"/>
    </row>
    <row r="120" spans="1:18" x14ac:dyDescent="0.2"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37"/>
      <c r="O120" s="37"/>
      <c r="P120" s="37"/>
      <c r="Q120" s="37"/>
      <c r="R120" s="46"/>
    </row>
    <row r="121" spans="1:18" ht="33" customHeight="1" x14ac:dyDescent="0.2">
      <c r="B121" s="76"/>
      <c r="C121" s="44"/>
      <c r="D121" s="44"/>
      <c r="E121" s="46"/>
      <c r="F121" s="46"/>
      <c r="G121" s="46"/>
      <c r="H121" s="46"/>
      <c r="I121" s="46"/>
      <c r="J121" s="46"/>
      <c r="K121" s="46"/>
      <c r="L121" s="46"/>
      <c r="M121" s="46"/>
      <c r="N121" s="37"/>
      <c r="O121" s="37"/>
      <c r="P121" s="37"/>
      <c r="Q121" s="37"/>
      <c r="R121" s="46"/>
    </row>
    <row r="122" spans="1:18" x14ac:dyDescent="0.2">
      <c r="B122" s="44"/>
      <c r="C122" s="44"/>
      <c r="D122" s="44"/>
      <c r="E122" s="44"/>
      <c r="F122" s="164"/>
      <c r="G122" s="164"/>
      <c r="H122" s="164"/>
      <c r="I122" s="164"/>
      <c r="J122" s="164"/>
      <c r="K122" s="164"/>
      <c r="L122" s="164"/>
      <c r="M122" s="164"/>
      <c r="N122" s="37"/>
      <c r="O122" s="37"/>
      <c r="P122" s="37"/>
      <c r="Q122" s="37"/>
      <c r="R122" s="46"/>
    </row>
    <row r="123" spans="1:18" x14ac:dyDescent="0.2">
      <c r="B123" s="45"/>
      <c r="C123" s="75"/>
      <c r="D123" s="44"/>
      <c r="E123" s="46"/>
      <c r="F123" s="57"/>
      <c r="G123" s="57"/>
      <c r="H123" s="57"/>
      <c r="I123" s="57"/>
      <c r="J123" s="57"/>
      <c r="K123" s="57"/>
      <c r="L123" s="57"/>
      <c r="M123" s="57"/>
      <c r="N123" s="37"/>
      <c r="O123" s="37"/>
      <c r="P123" s="37"/>
      <c r="Q123" s="37"/>
      <c r="R123" s="46"/>
    </row>
    <row r="124" spans="1:18" ht="26.25" customHeight="1" x14ac:dyDescent="0.2">
      <c r="B124" s="76"/>
      <c r="C124" s="44"/>
      <c r="D124" s="44"/>
      <c r="E124" s="46"/>
      <c r="F124" s="58"/>
      <c r="G124" s="59"/>
      <c r="H124" s="58"/>
      <c r="I124" s="59"/>
      <c r="J124" s="58"/>
      <c r="K124" s="59"/>
      <c r="L124" s="58"/>
      <c r="M124" s="59"/>
      <c r="N124" s="37"/>
      <c r="O124" s="37"/>
      <c r="P124" s="37"/>
      <c r="Q124" s="37"/>
      <c r="R124" s="46"/>
    </row>
    <row r="125" spans="1:18" x14ac:dyDescent="0.2">
      <c r="B125" s="44"/>
      <c r="C125" s="44"/>
      <c r="D125" s="44"/>
      <c r="E125" s="44"/>
      <c r="F125" s="46"/>
      <c r="G125" s="46"/>
      <c r="H125" s="46"/>
      <c r="I125" s="46"/>
      <c r="J125" s="46"/>
      <c r="K125" s="46"/>
      <c r="L125" s="46"/>
      <c r="M125" s="46"/>
      <c r="N125" s="37"/>
      <c r="O125" s="37"/>
      <c r="P125" s="37"/>
      <c r="Q125" s="37"/>
      <c r="R125" s="46"/>
    </row>
    <row r="126" spans="1:18" x14ac:dyDescent="0.2">
      <c r="B126" s="46"/>
      <c r="C126" s="75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37"/>
      <c r="O126" s="37"/>
      <c r="P126" s="37"/>
      <c r="Q126" s="37"/>
      <c r="R126" s="46"/>
    </row>
    <row r="127" spans="1:18" x14ac:dyDescent="0.2">
      <c r="B127" s="60"/>
      <c r="C127" s="60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37"/>
      <c r="O127" s="37"/>
      <c r="P127" s="37"/>
      <c r="Q127" s="37"/>
      <c r="R127" s="46"/>
    </row>
    <row r="128" spans="1:18" s="37" customFormat="1" x14ac:dyDescent="0.2">
      <c r="A128" s="46"/>
      <c r="B128" s="61"/>
      <c r="C128" s="61"/>
      <c r="D128" s="61"/>
      <c r="E128" s="61"/>
      <c r="F128" s="61"/>
      <c r="G128" s="61"/>
      <c r="H128" s="62"/>
      <c r="I128" s="59"/>
      <c r="J128" s="62"/>
      <c r="K128" s="59"/>
      <c r="L128" s="62"/>
      <c r="M128" s="59"/>
      <c r="R128" s="46"/>
    </row>
    <row r="129" spans="1:18" s="37" customFormat="1" x14ac:dyDescent="0.2">
      <c r="A129" s="46"/>
      <c r="B129" s="63"/>
      <c r="C129" s="63"/>
      <c r="D129" s="63"/>
      <c r="E129" s="63"/>
      <c r="F129" s="63"/>
      <c r="G129" s="63"/>
      <c r="H129" s="46"/>
      <c r="I129" s="46"/>
      <c r="J129" s="46"/>
      <c r="K129" s="46"/>
      <c r="L129" s="46"/>
      <c r="M129" s="46"/>
      <c r="R129" s="46"/>
    </row>
    <row r="130" spans="1:18" s="37" customFormat="1" x14ac:dyDescent="0.2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R130" s="46"/>
    </row>
    <row r="131" spans="1:18" x14ac:dyDescent="0.2"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37"/>
      <c r="O131" s="37"/>
      <c r="P131" s="37"/>
      <c r="Q131" s="37"/>
      <c r="R131" s="46"/>
    </row>
  </sheetData>
  <mergeCells count="18">
    <mergeCell ref="C6:F6"/>
    <mergeCell ref="I6:L6"/>
    <mergeCell ref="O6:R6"/>
    <mergeCell ref="C34:F34"/>
    <mergeCell ref="I34:L34"/>
    <mergeCell ref="O34:R34"/>
    <mergeCell ref="O61:R61"/>
    <mergeCell ref="H95:M99"/>
    <mergeCell ref="F117:G117"/>
    <mergeCell ref="H117:I117"/>
    <mergeCell ref="J117:K117"/>
    <mergeCell ref="L117:M117"/>
    <mergeCell ref="F122:G122"/>
    <mergeCell ref="H122:I122"/>
    <mergeCell ref="J122:K122"/>
    <mergeCell ref="L122:M122"/>
    <mergeCell ref="C61:F61"/>
    <mergeCell ref="I61:L61"/>
  </mergeCells>
  <pageMargins left="0.43" right="0.43" top="0.39" bottom="0.51181102362204722" header="0.51181102362204722" footer="0.51181102362204722"/>
  <pageSetup paperSize="9" scale="29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B8869-C49F-4448-AE6B-AAB7B36E5CA9}">
  <dimension ref="A1:S132"/>
  <sheetViews>
    <sheetView topLeftCell="A16" workbookViewId="0">
      <selection activeCell="B88" sqref="B88"/>
    </sheetView>
  </sheetViews>
  <sheetFormatPr defaultColWidth="9.140625" defaultRowHeight="12.75" outlineLevelRow="1" x14ac:dyDescent="0.2"/>
  <cols>
    <col min="1" max="1" width="6.28515625" style="77" customWidth="1"/>
    <col min="2" max="2" width="37" style="77" bestFit="1" customWidth="1"/>
    <col min="3" max="4" width="10.42578125" style="77" customWidth="1"/>
    <col min="5" max="5" width="8.28515625" style="77" customWidth="1"/>
    <col min="6" max="6" width="9" style="77" customWidth="1"/>
    <col min="7" max="7" width="11" style="77" customWidth="1"/>
    <col min="8" max="8" width="37" style="77" bestFit="1" customWidth="1"/>
    <col min="9" max="9" width="10.42578125" style="77" customWidth="1"/>
    <col min="10" max="10" width="11.140625" style="77" customWidth="1"/>
    <col min="11" max="11" width="9.28515625" style="77" customWidth="1"/>
    <col min="12" max="12" width="11.7109375" style="77" customWidth="1"/>
    <col min="13" max="13" width="10" style="77" customWidth="1"/>
    <col min="14" max="14" width="31.140625" style="79" customWidth="1"/>
    <col min="15" max="15" width="10.28515625" style="79" customWidth="1"/>
    <col min="16" max="16" width="12.140625" style="79" customWidth="1"/>
    <col min="17" max="17" width="5.5703125" style="79" customWidth="1"/>
    <col min="18" max="18" width="10" style="77" bestFit="1" customWidth="1"/>
    <col min="19" max="19" width="9" style="79" customWidth="1"/>
    <col min="20" max="20" width="10.42578125" style="79" customWidth="1"/>
    <col min="21" max="23" width="9.140625" style="79"/>
    <col min="24" max="24" width="8.42578125" style="79" customWidth="1"/>
    <col min="25" max="25" width="2.42578125" style="79" customWidth="1"/>
    <col min="26" max="16384" width="9.140625" style="79"/>
  </cols>
  <sheetData>
    <row r="1" spans="1:19" ht="18" x14ac:dyDescent="0.2">
      <c r="B1" s="78" t="s">
        <v>34</v>
      </c>
    </row>
    <row r="2" spans="1:19" ht="20.25" x14ac:dyDescent="0.25">
      <c r="A2" s="79"/>
      <c r="B2" s="170" t="s">
        <v>35</v>
      </c>
      <c r="C2" s="171"/>
      <c r="D2" s="171"/>
      <c r="E2" s="171"/>
      <c r="F2" s="171"/>
      <c r="G2" s="81"/>
      <c r="H2" s="79"/>
      <c r="I2" s="82"/>
      <c r="J2" s="79"/>
      <c r="M2" s="79"/>
      <c r="Q2" s="77"/>
      <c r="R2" s="79"/>
      <c r="S2" s="77"/>
    </row>
    <row r="5" spans="1:19" ht="18" x14ac:dyDescent="0.2">
      <c r="B5" s="78" t="s">
        <v>0</v>
      </c>
    </row>
    <row r="6" spans="1:19" ht="18" x14ac:dyDescent="0.2">
      <c r="B6" s="78"/>
    </row>
    <row r="7" spans="1:19" ht="15" x14ac:dyDescent="0.2">
      <c r="A7" s="83"/>
      <c r="B7" s="79"/>
      <c r="C7" s="167" t="s">
        <v>22</v>
      </c>
      <c r="D7" s="167"/>
      <c r="E7" s="167"/>
      <c r="F7" s="167"/>
      <c r="G7" s="83"/>
      <c r="H7" s="79"/>
      <c r="I7" s="167" t="s">
        <v>26</v>
      </c>
      <c r="J7" s="167"/>
      <c r="K7" s="167"/>
      <c r="L7" s="167"/>
      <c r="M7" s="83"/>
      <c r="O7" s="167" t="s">
        <v>33</v>
      </c>
      <c r="P7" s="167"/>
      <c r="Q7" s="167"/>
      <c r="R7" s="167"/>
    </row>
    <row r="8" spans="1:19" ht="15.75" customHeight="1" x14ac:dyDescent="0.2">
      <c r="A8" s="83"/>
      <c r="B8" s="80"/>
      <c r="C8" s="83"/>
      <c r="D8" s="83"/>
      <c r="E8" s="83"/>
      <c r="F8" s="83"/>
      <c r="G8" s="83"/>
      <c r="H8" s="80"/>
      <c r="I8" s="83"/>
      <c r="J8" s="83"/>
      <c r="K8" s="83"/>
      <c r="L8" s="83"/>
      <c r="M8" s="83"/>
      <c r="N8" s="80"/>
      <c r="O8" s="83"/>
      <c r="P8" s="83"/>
      <c r="Q8" s="83"/>
      <c r="R8" s="83"/>
    </row>
    <row r="9" spans="1:19" x14ac:dyDescent="0.2">
      <c r="B9" s="79"/>
      <c r="C9" s="79"/>
      <c r="D9" s="79"/>
      <c r="E9" s="79"/>
      <c r="H9" s="79"/>
      <c r="I9" s="79"/>
      <c r="J9" s="79"/>
      <c r="K9" s="79"/>
    </row>
    <row r="10" spans="1:19" ht="22.5" x14ac:dyDescent="0.2">
      <c r="A10" s="84"/>
      <c r="B10" s="79"/>
      <c r="C10" s="85" t="s">
        <v>23</v>
      </c>
      <c r="D10" s="85" t="s">
        <v>24</v>
      </c>
      <c r="E10" s="79"/>
      <c r="F10" s="85" t="s">
        <v>25</v>
      </c>
      <c r="G10" s="84"/>
      <c r="H10" s="79"/>
      <c r="I10" s="85" t="s">
        <v>27</v>
      </c>
      <c r="J10" s="85" t="s">
        <v>28</v>
      </c>
      <c r="K10" s="79"/>
      <c r="L10" s="85" t="s">
        <v>29</v>
      </c>
      <c r="M10" s="84"/>
      <c r="O10" s="85" t="s">
        <v>30</v>
      </c>
      <c r="P10" s="85" t="s">
        <v>31</v>
      </c>
      <c r="R10" s="85" t="s">
        <v>32</v>
      </c>
    </row>
    <row r="11" spans="1:19" x14ac:dyDescent="0.2">
      <c r="A11" s="86"/>
      <c r="B11" s="87" t="s">
        <v>1</v>
      </c>
      <c r="C11" s="88">
        <f>SUM(C12:C13,C15:C19)</f>
        <v>28691.490369977339</v>
      </c>
      <c r="D11" s="88">
        <f>SUM(D12:D13,D15:D19)</f>
        <v>42071.599599423629</v>
      </c>
      <c r="E11" s="79"/>
      <c r="F11" s="89">
        <f>IF(C11,D11/C11-1,"")</f>
        <v>0.46634416884273056</v>
      </c>
      <c r="G11" s="86"/>
      <c r="H11" s="87" t="s">
        <v>1</v>
      </c>
      <c r="I11" s="88">
        <f>SUM(I12:I13,I15:I19)</f>
        <v>13467.861348184344</v>
      </c>
      <c r="J11" s="88">
        <f>SUM(J12:J13,J15:J19)</f>
        <v>14901.523729221402</v>
      </c>
      <c r="K11" s="79"/>
      <c r="L11" s="89">
        <f>IF(I11,J11/I11-1,"")</f>
        <v>0.10645063414098299</v>
      </c>
      <c r="M11" s="86"/>
      <c r="N11" s="87" t="s">
        <v>1</v>
      </c>
      <c r="O11" s="88">
        <f>SUM(O12:O13,O15:O19)</f>
        <v>42159.351718161684</v>
      </c>
      <c r="P11" s="88">
        <f>SUM(P12:P13,P15:P19)</f>
        <v>56973.123328645037</v>
      </c>
      <c r="R11" s="89">
        <f t="shared" ref="R11:R23" si="0">IF(O11,P11/O11-1,"")</f>
        <v>0.35137569736637531</v>
      </c>
    </row>
    <row r="12" spans="1:19" x14ac:dyDescent="0.2">
      <c r="A12" s="86"/>
      <c r="B12" s="90" t="s">
        <v>2</v>
      </c>
      <c r="C12" s="91">
        <v>17628.675950028373</v>
      </c>
      <c r="D12" s="91">
        <v>23629.656352112277</v>
      </c>
      <c r="F12" s="89">
        <f t="shared" ref="F12:F23" si="1">IF(C12,D12/C12-1,"")</f>
        <v>0.34041016007638647</v>
      </c>
      <c r="G12" s="86"/>
      <c r="H12" s="90" t="s">
        <v>2</v>
      </c>
      <c r="I12" s="91">
        <f>O12-C12</f>
        <v>7875.7302071436316</v>
      </c>
      <c r="J12" s="91">
        <f>P12-D12</f>
        <v>8131.1111955688357</v>
      </c>
      <c r="L12" s="89">
        <f t="shared" ref="L12:L23" si="2">IF(I12,J12/I12-1,"")</f>
        <v>3.242632514170718E-2</v>
      </c>
      <c r="M12" s="86"/>
      <c r="N12" s="90" t="s">
        <v>2</v>
      </c>
      <c r="O12" s="91">
        <v>25504.406157172005</v>
      </c>
      <c r="P12" s="91">
        <v>31760.767547681113</v>
      </c>
      <c r="Q12" s="77"/>
      <c r="R12" s="89">
        <f t="shared" si="0"/>
        <v>0.24530511912153563</v>
      </c>
    </row>
    <row r="13" spans="1:19" x14ac:dyDescent="0.2">
      <c r="A13" s="86"/>
      <c r="B13" s="90" t="s">
        <v>3</v>
      </c>
      <c r="C13" s="91">
        <v>3479.5979533694531</v>
      </c>
      <c r="D13" s="91">
        <v>4703.2000371378417</v>
      </c>
      <c r="F13" s="89">
        <f t="shared" si="1"/>
        <v>0.35165042058480322</v>
      </c>
      <c r="G13" s="86"/>
      <c r="H13" s="90" t="s">
        <v>3</v>
      </c>
      <c r="I13" s="91">
        <f>O13-C13</f>
        <v>1655.1321387251614</v>
      </c>
      <c r="J13" s="91">
        <f>P13-D13</f>
        <v>1579.669748019166</v>
      </c>
      <c r="L13" s="89">
        <f t="shared" si="2"/>
        <v>-4.5592970458611881E-2</v>
      </c>
      <c r="M13" s="86"/>
      <c r="N13" s="90" t="s">
        <v>3</v>
      </c>
      <c r="O13" s="91">
        <v>5134.7300920946145</v>
      </c>
      <c r="P13" s="91">
        <v>6282.8697851570078</v>
      </c>
      <c r="Q13" s="77"/>
      <c r="R13" s="89">
        <f t="shared" si="0"/>
        <v>0.22360273519148732</v>
      </c>
    </row>
    <row r="14" spans="1:19" x14ac:dyDescent="0.2">
      <c r="A14" s="86"/>
      <c r="B14" s="90" t="s">
        <v>4</v>
      </c>
      <c r="C14" s="92">
        <f>SUM(C15:C18)</f>
        <v>7234.4439829187468</v>
      </c>
      <c r="D14" s="92">
        <f>SUM(D15:D18)</f>
        <v>13158.133791192096</v>
      </c>
      <c r="F14" s="89">
        <f t="shared" si="1"/>
        <v>0.8188175652834937</v>
      </c>
      <c r="G14" s="86"/>
      <c r="H14" s="90" t="s">
        <v>4</v>
      </c>
      <c r="I14" s="92">
        <f>SUM(I15:I18)</f>
        <v>3827.7526823451449</v>
      </c>
      <c r="J14" s="92">
        <f>SUM(J15:J18)</f>
        <v>5017.985788220094</v>
      </c>
      <c r="L14" s="89">
        <f t="shared" si="2"/>
        <v>0.31094827818022197</v>
      </c>
      <c r="M14" s="86"/>
      <c r="N14" s="90" t="s">
        <v>4</v>
      </c>
      <c r="O14" s="92">
        <f>SUM(O15:O18)</f>
        <v>11062.196665263893</v>
      </c>
      <c r="P14" s="92">
        <f>SUM(P15:P18)</f>
        <v>18176.119579412189</v>
      </c>
      <c r="Q14" s="77"/>
      <c r="R14" s="89">
        <f t="shared" si="0"/>
        <v>0.64308411153876288</v>
      </c>
    </row>
    <row r="15" spans="1:19" x14ac:dyDescent="0.2">
      <c r="A15" s="86"/>
      <c r="B15" s="93" t="s">
        <v>5</v>
      </c>
      <c r="C15" s="91">
        <v>1696.2156094128779</v>
      </c>
      <c r="D15" s="91">
        <v>2704.4530467789646</v>
      </c>
      <c r="E15" s="94"/>
      <c r="F15" s="89">
        <f t="shared" si="1"/>
        <v>0.59440405557585585</v>
      </c>
      <c r="G15" s="86"/>
      <c r="H15" s="93" t="s">
        <v>5</v>
      </c>
      <c r="I15" s="91">
        <f>O15-C15</f>
        <v>787.4237638412294</v>
      </c>
      <c r="J15" s="91">
        <f>P15-D15</f>
        <v>1009.6869730117564</v>
      </c>
      <c r="K15" s="94"/>
      <c r="L15" s="89">
        <f t="shared" si="2"/>
        <v>0.28226632135951468</v>
      </c>
      <c r="M15" s="86"/>
      <c r="N15" s="93" t="s">
        <v>5</v>
      </c>
      <c r="O15" s="91">
        <v>2483.6393732541073</v>
      </c>
      <c r="P15" s="91">
        <v>3714.140019790721</v>
      </c>
      <c r="Q15" s="94"/>
      <c r="R15" s="89">
        <f t="shared" si="0"/>
        <v>0.4954425589268987</v>
      </c>
    </row>
    <row r="16" spans="1:19" x14ac:dyDescent="0.2">
      <c r="A16" s="86"/>
      <c r="B16" s="93" t="s">
        <v>6</v>
      </c>
      <c r="C16" s="91">
        <v>3512.2782721910608</v>
      </c>
      <c r="D16" s="91">
        <v>6730.8000818718237</v>
      </c>
      <c r="E16" s="94"/>
      <c r="F16" s="89">
        <f t="shared" si="1"/>
        <v>0.91636298728487597</v>
      </c>
      <c r="G16" s="86"/>
      <c r="H16" s="93" t="s">
        <v>6</v>
      </c>
      <c r="I16" s="91">
        <f t="shared" ref="I16:J23" si="3">O16-C16</f>
        <v>2029.050731184303</v>
      </c>
      <c r="J16" s="91">
        <f t="shared" si="3"/>
        <v>2625.7315747609364</v>
      </c>
      <c r="K16" s="94"/>
      <c r="L16" s="89">
        <f t="shared" si="2"/>
        <v>0.29406896259728632</v>
      </c>
      <c r="M16" s="86"/>
      <c r="N16" s="93" t="s">
        <v>6</v>
      </c>
      <c r="O16" s="91">
        <v>5541.3290033753638</v>
      </c>
      <c r="P16" s="91">
        <v>9356.5316566327601</v>
      </c>
      <c r="Q16" s="94"/>
      <c r="R16" s="89">
        <f t="shared" si="0"/>
        <v>0.68849957310483823</v>
      </c>
    </row>
    <row r="17" spans="1:18" x14ac:dyDescent="0.2">
      <c r="A17" s="86"/>
      <c r="B17" s="93" t="s">
        <v>7</v>
      </c>
      <c r="C17" s="91">
        <v>1601.4835782239784</v>
      </c>
      <c r="D17" s="91">
        <v>3405.329809252009</v>
      </c>
      <c r="E17" s="94"/>
      <c r="F17" s="89">
        <f t="shared" si="1"/>
        <v>1.1263594928825116</v>
      </c>
      <c r="G17" s="86"/>
      <c r="H17" s="93" t="s">
        <v>7</v>
      </c>
      <c r="I17" s="91">
        <f t="shared" si="3"/>
        <v>827.80982206646513</v>
      </c>
      <c r="J17" s="91">
        <f t="shared" si="3"/>
        <v>1204.183002468516</v>
      </c>
      <c r="K17" s="94"/>
      <c r="L17" s="89">
        <f t="shared" si="2"/>
        <v>0.45466140938326727</v>
      </c>
      <c r="M17" s="86"/>
      <c r="N17" s="93" t="s">
        <v>7</v>
      </c>
      <c r="O17" s="91">
        <v>2429.2934002904435</v>
      </c>
      <c r="P17" s="91">
        <v>4609.512811720525</v>
      </c>
      <c r="Q17" s="94"/>
      <c r="R17" s="89">
        <f t="shared" si="0"/>
        <v>0.89747060242678667</v>
      </c>
    </row>
    <row r="18" spans="1:18" x14ac:dyDescent="0.2">
      <c r="A18" s="86"/>
      <c r="B18" s="93" t="s">
        <v>8</v>
      </c>
      <c r="C18" s="91">
        <v>424.46652309083021</v>
      </c>
      <c r="D18" s="91">
        <v>317.55085328930011</v>
      </c>
      <c r="E18" s="94"/>
      <c r="F18" s="89">
        <f t="shared" si="1"/>
        <v>-0.25188245476464011</v>
      </c>
      <c r="G18" s="86"/>
      <c r="H18" s="93" t="s">
        <v>8</v>
      </c>
      <c r="I18" s="91">
        <f t="shared" si="3"/>
        <v>183.46836525314694</v>
      </c>
      <c r="J18" s="91">
        <f t="shared" si="3"/>
        <v>178.38423797888544</v>
      </c>
      <c r="K18" s="94"/>
      <c r="L18" s="89">
        <f t="shared" si="2"/>
        <v>-2.7711192974584464E-2</v>
      </c>
      <c r="M18" s="86"/>
      <c r="N18" s="93" t="s">
        <v>8</v>
      </c>
      <c r="O18" s="91">
        <v>607.93488834397715</v>
      </c>
      <c r="P18" s="91">
        <v>495.93509126818554</v>
      </c>
      <c r="Q18" s="94"/>
      <c r="R18" s="89">
        <f t="shared" si="0"/>
        <v>-0.18422992202484145</v>
      </c>
    </row>
    <row r="19" spans="1:18" x14ac:dyDescent="0.2">
      <c r="A19" s="86"/>
      <c r="B19" s="90" t="s">
        <v>9</v>
      </c>
      <c r="C19" s="91">
        <v>348.77248366076674</v>
      </c>
      <c r="D19" s="91">
        <v>580.60941898141539</v>
      </c>
      <c r="F19" s="89">
        <f t="shared" si="1"/>
        <v>0.66472255175423944</v>
      </c>
      <c r="G19" s="86"/>
      <c r="H19" s="90" t="s">
        <v>9</v>
      </c>
      <c r="I19" s="91">
        <f t="shared" si="3"/>
        <v>109.24631997040746</v>
      </c>
      <c r="J19" s="91">
        <f t="shared" si="3"/>
        <v>172.75699741330766</v>
      </c>
      <c r="L19" s="89">
        <f t="shared" si="2"/>
        <v>0.58135301454642985</v>
      </c>
      <c r="M19" s="86"/>
      <c r="N19" s="90" t="s">
        <v>9</v>
      </c>
      <c r="O19" s="91">
        <v>458.01880363117419</v>
      </c>
      <c r="P19" s="91">
        <v>753.36641639472305</v>
      </c>
      <c r="Q19" s="77"/>
      <c r="R19" s="89">
        <f t="shared" si="0"/>
        <v>0.64483730890966107</v>
      </c>
    </row>
    <row r="20" spans="1:18" x14ac:dyDescent="0.2">
      <c r="A20" s="86"/>
      <c r="B20" s="87" t="s">
        <v>10</v>
      </c>
      <c r="C20" s="88">
        <v>9466.3525880210127</v>
      </c>
      <c r="D20" s="88">
        <v>11847.666363995611</v>
      </c>
      <c r="E20" s="79"/>
      <c r="F20" s="89">
        <f t="shared" si="1"/>
        <v>0.25155557579674137</v>
      </c>
      <c r="G20" s="86"/>
      <c r="H20" s="87" t="s">
        <v>10</v>
      </c>
      <c r="I20" s="88">
        <f>O20-C20</f>
        <v>4155.7165279855053</v>
      </c>
      <c r="J20" s="88">
        <f t="shared" si="3"/>
        <v>5183.5104441303101</v>
      </c>
      <c r="K20" s="79"/>
      <c r="L20" s="89">
        <f t="shared" si="2"/>
        <v>0.24732050639725189</v>
      </c>
      <c r="M20" s="86"/>
      <c r="N20" s="87" t="s">
        <v>10</v>
      </c>
      <c r="O20" s="88">
        <v>13622.069116006518</v>
      </c>
      <c r="P20" s="88">
        <v>17031.176808125922</v>
      </c>
      <c r="R20" s="89">
        <f t="shared" si="0"/>
        <v>0.25026357325654414</v>
      </c>
    </row>
    <row r="21" spans="1:18" x14ac:dyDescent="0.2">
      <c r="A21" s="86"/>
      <c r="B21" s="87" t="s">
        <v>11</v>
      </c>
      <c r="C21" s="88">
        <v>597.03782039509633</v>
      </c>
      <c r="D21" s="88">
        <v>616.40842926179221</v>
      </c>
      <c r="E21" s="79"/>
      <c r="F21" s="89">
        <f t="shared" si="1"/>
        <v>3.2444525631353027E-2</v>
      </c>
      <c r="G21" s="86"/>
      <c r="H21" s="87" t="s">
        <v>11</v>
      </c>
      <c r="I21" s="88">
        <f>O21-C21</f>
        <v>234.54415486429582</v>
      </c>
      <c r="J21" s="88">
        <f t="shared" si="3"/>
        <v>239.70632166001712</v>
      </c>
      <c r="K21" s="79"/>
      <c r="L21" s="89">
        <f t="shared" si="2"/>
        <v>2.2009360236276532E-2</v>
      </c>
      <c r="M21" s="86"/>
      <c r="N21" s="87" t="s">
        <v>11</v>
      </c>
      <c r="O21" s="88">
        <v>831.58197525939215</v>
      </c>
      <c r="P21" s="88">
        <v>856.11475092180933</v>
      </c>
      <c r="R21" s="89">
        <f t="shared" si="0"/>
        <v>2.9501331669394171E-2</v>
      </c>
    </row>
    <row r="22" spans="1:18" x14ac:dyDescent="0.2">
      <c r="A22" s="86"/>
      <c r="B22" s="87" t="s">
        <v>12</v>
      </c>
      <c r="C22" s="88">
        <v>598.07650218593176</v>
      </c>
      <c r="D22" s="88">
        <v>811.70708888315812</v>
      </c>
      <c r="E22" s="79"/>
      <c r="F22" s="89">
        <f t="shared" si="1"/>
        <v>0.35719608765169686</v>
      </c>
      <c r="G22" s="86"/>
      <c r="H22" s="87" t="s">
        <v>12</v>
      </c>
      <c r="I22" s="88">
        <f>O22-C22</f>
        <v>271.957141931656</v>
      </c>
      <c r="J22" s="88">
        <f t="shared" si="3"/>
        <v>304.35874977484264</v>
      </c>
      <c r="K22" s="79"/>
      <c r="L22" s="89">
        <f t="shared" si="2"/>
        <v>0.1191423310785098</v>
      </c>
      <c r="M22" s="86"/>
      <c r="N22" s="87" t="s">
        <v>12</v>
      </c>
      <c r="O22" s="88">
        <v>870.03364411758776</v>
      </c>
      <c r="P22" s="88">
        <v>1116.0658386580008</v>
      </c>
      <c r="R22" s="89">
        <f t="shared" si="0"/>
        <v>0.28278469022878494</v>
      </c>
    </row>
    <row r="23" spans="1:18" x14ac:dyDescent="0.2">
      <c r="A23" s="86"/>
      <c r="B23" s="87" t="s">
        <v>9</v>
      </c>
      <c r="C23" s="88">
        <v>296.05981476977138</v>
      </c>
      <c r="D23" s="88">
        <v>360.85448612496515</v>
      </c>
      <c r="E23" s="79"/>
      <c r="F23" s="89">
        <f t="shared" si="1"/>
        <v>0.21885669085343729</v>
      </c>
      <c r="G23" s="86"/>
      <c r="H23" s="87" t="s">
        <v>9</v>
      </c>
      <c r="I23" s="88">
        <f>O23-C23</f>
        <v>109.17940327570193</v>
      </c>
      <c r="J23" s="88">
        <f t="shared" si="3"/>
        <v>164.28777466825721</v>
      </c>
      <c r="K23" s="79"/>
      <c r="L23" s="89">
        <f t="shared" si="2"/>
        <v>0.50475061906497665</v>
      </c>
      <c r="M23" s="86"/>
      <c r="N23" s="87" t="s">
        <v>9</v>
      </c>
      <c r="O23" s="88">
        <v>405.23921804547331</v>
      </c>
      <c r="P23" s="88">
        <v>525.14226079322236</v>
      </c>
      <c r="R23" s="89">
        <f t="shared" si="0"/>
        <v>0.29588212939028602</v>
      </c>
    </row>
    <row r="24" spans="1:18" ht="11.25" customHeight="1" thickBot="1" x14ac:dyDescent="0.25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R24" s="79"/>
    </row>
    <row r="25" spans="1:18" ht="16.5" thickBot="1" x14ac:dyDescent="0.25">
      <c r="A25" s="95"/>
      <c r="B25" s="96" t="s">
        <v>13</v>
      </c>
      <c r="C25" s="97">
        <f>C11+C20+C21+C22+C23</f>
        <v>39649.017095349154</v>
      </c>
      <c r="D25" s="98">
        <f>D11+D20+D21+D22+D23</f>
        <v>55708.235967689157</v>
      </c>
      <c r="E25" s="79"/>
      <c r="F25" s="99">
        <f>IF(C25,D25/C25-1,"")</f>
        <v>0.40503447623229372</v>
      </c>
      <c r="G25" s="95"/>
      <c r="H25" s="96" t="s">
        <v>13</v>
      </c>
      <c r="I25" s="97">
        <f>I11+I20+I21+I22+I23</f>
        <v>18239.258576241504</v>
      </c>
      <c r="J25" s="98">
        <f>J11+J20+J21+J22+J23</f>
        <v>20793.387019454829</v>
      </c>
      <c r="K25" s="79"/>
      <c r="L25" s="99">
        <f>IF(I25,J25/I25-1,"")</f>
        <v>0.14003466382895291</v>
      </c>
      <c r="M25" s="95"/>
      <c r="N25" s="96" t="s">
        <v>13</v>
      </c>
      <c r="O25" s="97">
        <f>SUM(O11,O20:O23)</f>
        <v>57888.275671590651</v>
      </c>
      <c r="P25" s="98">
        <f>SUM(P11,P20:P23)</f>
        <v>76501.622987144001</v>
      </c>
      <c r="R25" s="99">
        <f>IF(O25,P25/O25-1,"")</f>
        <v>0.32153915623864515</v>
      </c>
    </row>
    <row r="26" spans="1:18" ht="6" customHeight="1" thickBot="1" x14ac:dyDescent="0.25">
      <c r="A26" s="100"/>
      <c r="B26" s="101"/>
      <c r="C26" s="102"/>
      <c r="D26" s="102"/>
      <c r="E26" s="103"/>
      <c r="F26" s="100"/>
      <c r="G26" s="100"/>
      <c r="H26" s="101"/>
      <c r="I26" s="102"/>
      <c r="J26" s="102"/>
      <c r="K26" s="103"/>
      <c r="L26" s="100"/>
      <c r="M26" s="100"/>
      <c r="N26" s="101"/>
      <c r="O26" s="102"/>
      <c r="P26" s="102"/>
      <c r="Q26" s="103"/>
      <c r="R26" s="100"/>
    </row>
    <row r="27" spans="1:18" ht="16.5" customHeight="1" thickBot="1" x14ac:dyDescent="0.25">
      <c r="A27" s="79"/>
      <c r="B27" s="96" t="s">
        <v>14</v>
      </c>
      <c r="C27" s="97">
        <v>573.84923982755311</v>
      </c>
      <c r="D27" s="97">
        <v>437.32427954611808</v>
      </c>
      <c r="E27" s="94"/>
      <c r="F27" s="99">
        <f>IF(C27,D27/C27-1,"")</f>
        <v>-0.23791084975988119</v>
      </c>
      <c r="G27" s="86"/>
      <c r="H27" s="96" t="s">
        <v>14</v>
      </c>
      <c r="I27" s="97">
        <f>O27-C27</f>
        <v>247.05825251751287</v>
      </c>
      <c r="J27" s="97">
        <f>P27-D27</f>
        <v>307.39905378721539</v>
      </c>
      <c r="K27" s="94"/>
      <c r="L27" s="99">
        <f>IF(I27,J27/I27-1,"")</f>
        <v>0.24423714105816097</v>
      </c>
      <c r="M27" s="79"/>
      <c r="N27" s="96" t="s">
        <v>14</v>
      </c>
      <c r="O27" s="97">
        <v>820.90749234506598</v>
      </c>
      <c r="P27" s="98">
        <v>744.72333333333347</v>
      </c>
      <c r="R27" s="99">
        <f>IF(O27,P27/O27-1,"")</f>
        <v>-9.2804804100519389E-2</v>
      </c>
    </row>
    <row r="28" spans="1:18" ht="6" hidden="1" customHeight="1" outlineLevel="1" x14ac:dyDescent="0.2">
      <c r="A28" s="100"/>
      <c r="B28" s="104"/>
      <c r="C28" s="105"/>
      <c r="D28" s="105"/>
      <c r="E28" s="106"/>
      <c r="F28" s="107"/>
      <c r="G28" s="107"/>
      <c r="H28" s="104"/>
      <c r="I28" s="105"/>
      <c r="J28" s="105"/>
      <c r="K28" s="106"/>
      <c r="L28" s="107"/>
      <c r="M28" s="100"/>
      <c r="N28" s="101"/>
      <c r="O28" s="102"/>
      <c r="P28" s="102"/>
      <c r="Q28" s="103"/>
      <c r="R28" s="100"/>
    </row>
    <row r="29" spans="1:18" ht="16.5" hidden="1" outlineLevel="1" thickBot="1" x14ac:dyDescent="0.25">
      <c r="A29" s="86"/>
      <c r="B29" s="96" t="s">
        <v>15</v>
      </c>
      <c r="C29" s="97"/>
      <c r="D29" s="98"/>
      <c r="E29" s="94"/>
      <c r="F29" s="99"/>
      <c r="G29" s="86"/>
      <c r="H29" s="96" t="s">
        <v>15</v>
      </c>
      <c r="I29" s="97"/>
      <c r="J29" s="98"/>
      <c r="K29" s="94"/>
      <c r="L29" s="99" t="str">
        <f>IF(I29,J29/I29-1,"")</f>
        <v/>
      </c>
      <c r="M29" s="86"/>
      <c r="N29" s="96" t="s">
        <v>15</v>
      </c>
      <c r="O29" s="97" t="e">
        <v>#REF!</v>
      </c>
      <c r="P29" s="98" t="e">
        <v>#REF!</v>
      </c>
      <c r="R29" s="99" t="e">
        <f>IF(O29,P29/O29-1,"")</f>
        <v>#REF!</v>
      </c>
    </row>
    <row r="30" spans="1:18" ht="6" customHeight="1" collapsed="1" thickBot="1" x14ac:dyDescent="0.25">
      <c r="A30" s="100"/>
      <c r="B30" s="108"/>
      <c r="C30" s="109"/>
      <c r="D30" s="109"/>
      <c r="E30" s="94"/>
      <c r="F30" s="110"/>
      <c r="G30" s="107"/>
      <c r="H30" s="108"/>
      <c r="I30" s="109"/>
      <c r="J30" s="109"/>
      <c r="K30" s="94"/>
      <c r="L30" s="110"/>
      <c r="M30" s="100"/>
      <c r="N30" s="108"/>
      <c r="O30" s="109"/>
      <c r="P30" s="109"/>
      <c r="R30" s="110"/>
    </row>
    <row r="31" spans="1:18" ht="16.5" customHeight="1" collapsed="1" thickBot="1" x14ac:dyDescent="0.25">
      <c r="A31" s="79"/>
      <c r="B31" s="96" t="s">
        <v>16</v>
      </c>
      <c r="C31" s="97">
        <f>C25+C27</f>
        <v>40222.86633517671</v>
      </c>
      <c r="D31" s="98">
        <f>D25+D27</f>
        <v>56145.560247235277</v>
      </c>
      <c r="E31" s="94"/>
      <c r="F31" s="99">
        <f>IF(C31,D31/C31-1,"")</f>
        <v>0.39586174141283048</v>
      </c>
      <c r="G31" s="94"/>
      <c r="H31" s="96" t="s">
        <v>16</v>
      </c>
      <c r="I31" s="97">
        <f>I25+I27</f>
        <v>18486.316828759016</v>
      </c>
      <c r="J31" s="98">
        <f>J25+J27</f>
        <v>21100.786073242045</v>
      </c>
      <c r="K31" s="94"/>
      <c r="L31" s="99">
        <f>IF(I31,J31/I31-1,"")</f>
        <v>0.14142726583673615</v>
      </c>
      <c r="M31" s="79"/>
      <c r="N31" s="96" t="s">
        <v>16</v>
      </c>
      <c r="O31" s="97">
        <f>O25+O27</f>
        <v>58709.183163935719</v>
      </c>
      <c r="P31" s="98">
        <f>P25+P27</f>
        <v>77246.346320477329</v>
      </c>
      <c r="R31" s="99">
        <f>IF(O31,P31/O31-1,"")</f>
        <v>0.31574554707701585</v>
      </c>
    </row>
    <row r="32" spans="1:18" ht="18" customHeight="1" x14ac:dyDescent="0.2">
      <c r="A32" s="79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80"/>
      <c r="O32" s="111"/>
      <c r="P32" s="112"/>
      <c r="R32" s="113"/>
    </row>
    <row r="33" spans="1:18" ht="18" x14ac:dyDescent="0.2">
      <c r="B33" s="78" t="s">
        <v>17</v>
      </c>
    </row>
    <row r="34" spans="1:18" ht="18" x14ac:dyDescent="0.2">
      <c r="B34" s="78"/>
    </row>
    <row r="35" spans="1:18" ht="45" customHeight="1" x14ac:dyDescent="0.2">
      <c r="A35" s="83"/>
      <c r="B35" s="79"/>
      <c r="C35" s="167" t="str">
        <f>C$7</f>
        <v>I-IX 2021 vs I-IX 2020</v>
      </c>
      <c r="D35" s="167"/>
      <c r="E35" s="167"/>
      <c r="F35" s="167"/>
      <c r="G35" s="83"/>
      <c r="H35" s="79"/>
      <c r="I35" s="167" t="str">
        <f>I$7</f>
        <v>X-XII 2021 vs X-XII 2020</v>
      </c>
      <c r="J35" s="167"/>
      <c r="K35" s="167"/>
      <c r="L35" s="167"/>
      <c r="M35" s="83"/>
      <c r="O35" s="167" t="str">
        <f>O$7</f>
        <v>I-XII 2021 vs I-XII 2020</v>
      </c>
      <c r="P35" s="167"/>
      <c r="Q35" s="167"/>
      <c r="R35" s="167"/>
    </row>
    <row r="36" spans="1:18" ht="15.75" customHeight="1" x14ac:dyDescent="0.2">
      <c r="A36" s="83"/>
      <c r="B36" s="80"/>
      <c r="C36" s="83"/>
      <c r="D36" s="83"/>
      <c r="E36" s="83"/>
      <c r="F36" s="83"/>
      <c r="G36" s="83"/>
      <c r="H36" s="80"/>
      <c r="I36" s="83"/>
      <c r="J36" s="83"/>
      <c r="K36" s="83"/>
      <c r="L36" s="83"/>
      <c r="M36" s="83"/>
      <c r="N36" s="80"/>
      <c r="O36" s="83"/>
      <c r="P36" s="83"/>
      <c r="Q36" s="83"/>
      <c r="R36" s="83"/>
    </row>
    <row r="37" spans="1:18" x14ac:dyDescent="0.2">
      <c r="B37" s="79"/>
      <c r="C37" s="79"/>
      <c r="D37" s="79"/>
      <c r="E37" s="79"/>
      <c r="H37" s="79"/>
      <c r="I37" s="79"/>
      <c r="J37" s="79"/>
      <c r="K37" s="79"/>
    </row>
    <row r="38" spans="1:18" ht="22.5" x14ac:dyDescent="0.2">
      <c r="A38" s="84"/>
      <c r="B38" s="79"/>
      <c r="C38" s="85" t="str">
        <f>C$10</f>
        <v>I-IX 2020</v>
      </c>
      <c r="D38" s="85" t="str">
        <f>D$10</f>
        <v>I-IX 2021</v>
      </c>
      <c r="E38" s="79"/>
      <c r="F38" s="85" t="str">
        <f>F$10</f>
        <v>I-IX 21 /
I-IX 20</v>
      </c>
      <c r="G38" s="84"/>
      <c r="H38" s="79"/>
      <c r="I38" s="85" t="str">
        <f>I$10</f>
        <v>X-XII 2020</v>
      </c>
      <c r="J38" s="85" t="str">
        <f>J$10</f>
        <v>X-XII 2021</v>
      </c>
      <c r="K38" s="79"/>
      <c r="L38" s="85" t="str">
        <f>L$10</f>
        <v>X-XII 21 / 
X-XII 20</v>
      </c>
      <c r="M38" s="84"/>
      <c r="O38" s="85" t="str">
        <f>O$10</f>
        <v>I-XII 2020</v>
      </c>
      <c r="P38" s="85" t="str">
        <f>P$10</f>
        <v>I-XII 2021</v>
      </c>
      <c r="R38" s="85" t="str">
        <f>R$10</f>
        <v>I-XII 21 /
I-XII 20</v>
      </c>
    </row>
    <row r="39" spans="1:18" x14ac:dyDescent="0.2">
      <c r="A39" s="86"/>
      <c r="B39" s="87" t="s">
        <v>1</v>
      </c>
      <c r="C39" s="88">
        <f>SUM(C40:C41,C43:C47)</f>
        <v>1308.40308930378</v>
      </c>
      <c r="D39" s="88">
        <f>SUM(D40:D41,D43:D47)</f>
        <v>1787.0610061121877</v>
      </c>
      <c r="E39" s="79"/>
      <c r="F39" s="89">
        <f>IF(C39,D39/C39-1,"")</f>
        <v>0.36583367978984849</v>
      </c>
      <c r="G39" s="86"/>
      <c r="H39" s="87" t="s">
        <v>1</v>
      </c>
      <c r="I39" s="88">
        <f>SUM(I40:I41,I43:I47)</f>
        <v>803.35352305417553</v>
      </c>
      <c r="J39" s="88">
        <f>SUM(J40:J41,J43:J47)</f>
        <v>657.7729881913433</v>
      </c>
      <c r="K39" s="79"/>
      <c r="L39" s="89">
        <f>IF(I39,J39/I39-1,"")</f>
        <v>-0.18121602841718631</v>
      </c>
      <c r="M39" s="86"/>
      <c r="N39" s="87" t="s">
        <v>1</v>
      </c>
      <c r="O39" s="88">
        <f>SUM(O40:O41,O43:O47)</f>
        <v>2111.7566123579559</v>
      </c>
      <c r="P39" s="88">
        <f>SUM(P40:P41,P43:P47)</f>
        <v>2444.8339943035312</v>
      </c>
      <c r="R39" s="89">
        <f t="shared" ref="R39:R51" si="4">IF(O39,P39/O39-1,"")</f>
        <v>0.15772527004126013</v>
      </c>
    </row>
    <row r="40" spans="1:18" x14ac:dyDescent="0.2">
      <c r="A40" s="86"/>
      <c r="B40" s="90" t="s">
        <v>2</v>
      </c>
      <c r="C40" s="91">
        <v>662.22116802391122</v>
      </c>
      <c r="D40" s="91">
        <v>695.23265864351276</v>
      </c>
      <c r="F40" s="89">
        <f t="shared" ref="F40:F51" si="5">IF(C40,D40/C40-1,"")</f>
        <v>4.984964572804107E-2</v>
      </c>
      <c r="G40" s="86"/>
      <c r="H40" s="90" t="s">
        <v>2</v>
      </c>
      <c r="I40" s="91">
        <f>O40-C40</f>
        <v>453.26616103462709</v>
      </c>
      <c r="J40" s="91">
        <f>P40-D40</f>
        <v>290.66357571780509</v>
      </c>
      <c r="L40" s="89">
        <f t="shared" ref="L40:L51" si="6">IF(I40,J40/I40-1,"")</f>
        <v>-0.35873532880915859</v>
      </c>
      <c r="M40" s="86"/>
      <c r="N40" s="90" t="s">
        <v>2</v>
      </c>
      <c r="O40" s="91">
        <v>1115.4873290585383</v>
      </c>
      <c r="P40" s="91">
        <v>985.89623436131785</v>
      </c>
      <c r="Q40" s="77"/>
      <c r="R40" s="89">
        <f t="shared" si="4"/>
        <v>-0.11617442109951548</v>
      </c>
    </row>
    <row r="41" spans="1:18" x14ac:dyDescent="0.2">
      <c r="A41" s="86"/>
      <c r="B41" s="90" t="s">
        <v>3</v>
      </c>
      <c r="C41" s="91">
        <v>111.3079771922857</v>
      </c>
      <c r="D41" s="91">
        <v>162.45745281395114</v>
      </c>
      <c r="F41" s="89">
        <f t="shared" si="5"/>
        <v>0.45953108583856639</v>
      </c>
      <c r="G41" s="86"/>
      <c r="H41" s="90" t="s">
        <v>3</v>
      </c>
      <c r="I41" s="91">
        <f>O41-C41</f>
        <v>56.747113652096346</v>
      </c>
      <c r="J41" s="91">
        <f>P41-D41</f>
        <v>54.656025610776112</v>
      </c>
      <c r="L41" s="89">
        <f t="shared" si="6"/>
        <v>-3.684924054710903E-2</v>
      </c>
      <c r="M41" s="86"/>
      <c r="N41" s="90" t="s">
        <v>3</v>
      </c>
      <c r="O41" s="91">
        <v>168.05509084438205</v>
      </c>
      <c r="P41" s="91">
        <v>217.11347842472725</v>
      </c>
      <c r="Q41" s="77"/>
      <c r="R41" s="89">
        <f t="shared" si="4"/>
        <v>0.29191848538389675</v>
      </c>
    </row>
    <row r="42" spans="1:18" x14ac:dyDescent="0.2">
      <c r="A42" s="86"/>
      <c r="B42" s="90" t="s">
        <v>4</v>
      </c>
      <c r="C42" s="92">
        <f>SUM(C43:C46)</f>
        <v>524.73472496801298</v>
      </c>
      <c r="D42" s="92">
        <f>SUM(D43:D46)</f>
        <v>907.98499312495073</v>
      </c>
      <c r="F42" s="89">
        <f t="shared" si="5"/>
        <v>0.730369556122477</v>
      </c>
      <c r="G42" s="86"/>
      <c r="H42" s="90" t="s">
        <v>4</v>
      </c>
      <c r="I42" s="92">
        <f>SUM(I43:I46)</f>
        <v>285.56090264023453</v>
      </c>
      <c r="J42" s="92">
        <f>SUM(J43:J46)</f>
        <v>307.83853442738996</v>
      </c>
      <c r="L42" s="89">
        <f t="shared" si="6"/>
        <v>7.8013592131069842E-2</v>
      </c>
      <c r="M42" s="86"/>
      <c r="N42" s="90" t="s">
        <v>4</v>
      </c>
      <c r="O42" s="92">
        <f>SUM(O43:O46)</f>
        <v>810.29562760824763</v>
      </c>
      <c r="P42" s="92">
        <f>SUM(P43:P46)</f>
        <v>1215.8235275523407</v>
      </c>
      <c r="Q42" s="77"/>
      <c r="R42" s="89">
        <f t="shared" si="4"/>
        <v>0.50046907095018045</v>
      </c>
    </row>
    <row r="43" spans="1:18" x14ac:dyDescent="0.2">
      <c r="A43" s="86"/>
      <c r="B43" s="93" t="s">
        <v>5</v>
      </c>
      <c r="C43" s="91">
        <v>53.743262899624497</v>
      </c>
      <c r="D43" s="91">
        <v>64.141249727287089</v>
      </c>
      <c r="E43" s="94"/>
      <c r="F43" s="89">
        <f t="shared" si="5"/>
        <v>0.19347516817285104</v>
      </c>
      <c r="G43" s="86"/>
      <c r="H43" s="93" t="s">
        <v>5</v>
      </c>
      <c r="I43" s="91">
        <f t="shared" ref="I43:J51" si="7">O43-C43</f>
        <v>51.538935638102018</v>
      </c>
      <c r="J43" s="91">
        <f t="shared" si="7"/>
        <v>37.000329363168376</v>
      </c>
      <c r="K43" s="94"/>
      <c r="L43" s="89">
        <f t="shared" si="6"/>
        <v>-0.28208976562925858</v>
      </c>
      <c r="M43" s="86"/>
      <c r="N43" s="93" t="s">
        <v>5</v>
      </c>
      <c r="O43" s="91">
        <v>105.28219853772652</v>
      </c>
      <c r="P43" s="91">
        <v>101.14157909045547</v>
      </c>
      <c r="Q43" s="94"/>
      <c r="R43" s="89">
        <f t="shared" si="4"/>
        <v>-3.9328770720791106E-2</v>
      </c>
    </row>
    <row r="44" spans="1:18" x14ac:dyDescent="0.2">
      <c r="A44" s="86"/>
      <c r="B44" s="93" t="s">
        <v>6</v>
      </c>
      <c r="C44" s="91">
        <v>245.65278297209878</v>
      </c>
      <c r="D44" s="91">
        <v>495.68952864265498</v>
      </c>
      <c r="E44" s="94"/>
      <c r="F44" s="89">
        <f t="shared" si="5"/>
        <v>1.0178461755874157</v>
      </c>
      <c r="G44" s="86"/>
      <c r="H44" s="93" t="s">
        <v>6</v>
      </c>
      <c r="I44" s="91">
        <f t="shared" si="7"/>
        <v>139.79212479848357</v>
      </c>
      <c r="J44" s="91">
        <f t="shared" si="7"/>
        <v>161.65291656739316</v>
      </c>
      <c r="K44" s="94"/>
      <c r="L44" s="89">
        <f t="shared" si="6"/>
        <v>0.15638071028981693</v>
      </c>
      <c r="M44" s="86"/>
      <c r="N44" s="93" t="s">
        <v>6</v>
      </c>
      <c r="O44" s="91">
        <v>385.44490777058235</v>
      </c>
      <c r="P44" s="91">
        <v>657.34244521004814</v>
      </c>
      <c r="Q44" s="94"/>
      <c r="R44" s="89">
        <f t="shared" si="4"/>
        <v>0.70541219239897135</v>
      </c>
    </row>
    <row r="45" spans="1:18" x14ac:dyDescent="0.2">
      <c r="A45" s="86"/>
      <c r="B45" s="93" t="s">
        <v>7</v>
      </c>
      <c r="C45" s="91">
        <v>209.1606343996549</v>
      </c>
      <c r="D45" s="91">
        <v>343.52790761283018</v>
      </c>
      <c r="E45" s="94"/>
      <c r="F45" s="89">
        <f t="shared" si="5"/>
        <v>0.64241186492307256</v>
      </c>
      <c r="G45" s="86"/>
      <c r="H45" s="93" t="s">
        <v>7</v>
      </c>
      <c r="I45" s="91">
        <f t="shared" si="7"/>
        <v>89.938416192991269</v>
      </c>
      <c r="J45" s="91">
        <f t="shared" si="7"/>
        <v>107.28504422241406</v>
      </c>
      <c r="K45" s="94"/>
      <c r="L45" s="89">
        <f t="shared" si="6"/>
        <v>0.192872287101433</v>
      </c>
      <c r="M45" s="86"/>
      <c r="N45" s="93" t="s">
        <v>7</v>
      </c>
      <c r="O45" s="91">
        <v>299.09905059264617</v>
      </c>
      <c r="P45" s="91">
        <v>450.81295183524423</v>
      </c>
      <c r="Q45" s="94"/>
      <c r="R45" s="89">
        <f t="shared" si="4"/>
        <v>0.50723631834332616</v>
      </c>
    </row>
    <row r="46" spans="1:18" x14ac:dyDescent="0.2">
      <c r="A46" s="86"/>
      <c r="B46" s="93" t="s">
        <v>8</v>
      </c>
      <c r="C46" s="91">
        <v>16.178044696634842</v>
      </c>
      <c r="D46" s="91">
        <v>4.626307142178482</v>
      </c>
      <c r="E46" s="94"/>
      <c r="F46" s="89">
        <f t="shared" si="5"/>
        <v>-0.71403793048360231</v>
      </c>
      <c r="G46" s="86"/>
      <c r="H46" s="93" t="s">
        <v>8</v>
      </c>
      <c r="I46" s="91">
        <f t="shared" si="7"/>
        <v>4.2914260106576663</v>
      </c>
      <c r="J46" s="91">
        <f t="shared" si="7"/>
        <v>1.9002442744143613</v>
      </c>
      <c r="K46" s="94"/>
      <c r="L46" s="89">
        <f t="shared" si="6"/>
        <v>-0.55719980498437005</v>
      </c>
      <c r="M46" s="86"/>
      <c r="N46" s="93" t="s">
        <v>8</v>
      </c>
      <c r="O46" s="91">
        <v>20.469470707292508</v>
      </c>
      <c r="P46" s="91">
        <v>6.5265514165928433</v>
      </c>
      <c r="Q46" s="94"/>
      <c r="R46" s="89">
        <f t="shared" si="4"/>
        <v>-0.68115680615680618</v>
      </c>
    </row>
    <row r="47" spans="1:18" x14ac:dyDescent="0.2">
      <c r="A47" s="86"/>
      <c r="B47" s="90" t="s">
        <v>9</v>
      </c>
      <c r="C47" s="91">
        <v>10.139219119570091</v>
      </c>
      <c r="D47" s="91">
        <v>21.385901529773019</v>
      </c>
      <c r="F47" s="89">
        <f t="shared" si="5"/>
        <v>1.1092256985052509</v>
      </c>
      <c r="G47" s="86"/>
      <c r="H47" s="90" t="s">
        <v>9</v>
      </c>
      <c r="I47" s="91">
        <f t="shared" si="7"/>
        <v>7.7793457272176614</v>
      </c>
      <c r="J47" s="91">
        <f t="shared" si="7"/>
        <v>4.6148524353720717</v>
      </c>
      <c r="L47" s="89">
        <f t="shared" si="6"/>
        <v>-0.40678141874758833</v>
      </c>
      <c r="M47" s="86"/>
      <c r="N47" s="90" t="s">
        <v>9</v>
      </c>
      <c r="O47" s="91">
        <v>17.918564846787753</v>
      </c>
      <c r="P47" s="91">
        <v>26.000753965145091</v>
      </c>
      <c r="Q47" s="77"/>
      <c r="R47" s="89">
        <f t="shared" si="4"/>
        <v>0.45105114095151566</v>
      </c>
    </row>
    <row r="48" spans="1:18" x14ac:dyDescent="0.2">
      <c r="A48" s="86"/>
      <c r="B48" s="87" t="s">
        <v>10</v>
      </c>
      <c r="C48" s="88">
        <v>4611.2073349368065</v>
      </c>
      <c r="D48" s="88">
        <v>5837.1332479077691</v>
      </c>
      <c r="E48" s="79"/>
      <c r="F48" s="89">
        <f t="shared" si="5"/>
        <v>0.26585790313151536</v>
      </c>
      <c r="G48" s="86"/>
      <c r="H48" s="87" t="s">
        <v>10</v>
      </c>
      <c r="I48" s="88">
        <f t="shared" si="7"/>
        <v>1432.0014976040902</v>
      </c>
      <c r="J48" s="88">
        <f t="shared" si="7"/>
        <v>1881.0698116022986</v>
      </c>
      <c r="K48" s="79"/>
      <c r="L48" s="89">
        <f t="shared" si="6"/>
        <v>0.31359486337797371</v>
      </c>
      <c r="M48" s="86"/>
      <c r="N48" s="87" t="s">
        <v>10</v>
      </c>
      <c r="O48" s="88">
        <v>6043.2088325408968</v>
      </c>
      <c r="P48" s="88">
        <v>7718.2030595100678</v>
      </c>
      <c r="R48" s="89">
        <f t="shared" si="4"/>
        <v>0.27716967481742838</v>
      </c>
    </row>
    <row r="49" spans="1:18" x14ac:dyDescent="0.2">
      <c r="A49" s="86"/>
      <c r="B49" s="87" t="s">
        <v>11</v>
      </c>
      <c r="C49" s="88">
        <v>160.04034518816181</v>
      </c>
      <c r="D49" s="88">
        <v>118.79920479506816</v>
      </c>
      <c r="E49" s="79"/>
      <c r="F49" s="89">
        <f t="shared" si="5"/>
        <v>-0.25769214846797428</v>
      </c>
      <c r="G49" s="86"/>
      <c r="H49" s="87" t="s">
        <v>11</v>
      </c>
      <c r="I49" s="88">
        <f t="shared" si="7"/>
        <v>46.152718591638546</v>
      </c>
      <c r="J49" s="88">
        <f t="shared" si="7"/>
        <v>54.147324833317356</v>
      </c>
      <c r="K49" s="79"/>
      <c r="L49" s="89">
        <f t="shared" si="6"/>
        <v>0.17322070044054105</v>
      </c>
      <c r="M49" s="86"/>
      <c r="N49" s="87" t="s">
        <v>11</v>
      </c>
      <c r="O49" s="88">
        <v>206.19306377980035</v>
      </c>
      <c r="P49" s="88">
        <v>172.94652962838552</v>
      </c>
      <c r="R49" s="89">
        <f t="shared" si="4"/>
        <v>-0.16123982806191672</v>
      </c>
    </row>
    <row r="50" spans="1:18" x14ac:dyDescent="0.2">
      <c r="A50" s="86"/>
      <c r="B50" s="87" t="s">
        <v>12</v>
      </c>
      <c r="C50" s="88">
        <v>112.58898798686167</v>
      </c>
      <c r="D50" s="88">
        <v>245.70969302463422</v>
      </c>
      <c r="E50" s="79"/>
      <c r="F50" s="89">
        <f t="shared" si="5"/>
        <v>1.1823599040903252</v>
      </c>
      <c r="G50" s="86"/>
      <c r="H50" s="87" t="s">
        <v>12</v>
      </c>
      <c r="I50" s="88">
        <f t="shared" si="7"/>
        <v>31.024819823337509</v>
      </c>
      <c r="J50" s="88">
        <f t="shared" si="7"/>
        <v>54.719731229331813</v>
      </c>
      <c r="K50" s="79"/>
      <c r="L50" s="89">
        <f t="shared" si="6"/>
        <v>0.7637405000550721</v>
      </c>
      <c r="M50" s="86"/>
      <c r="N50" s="87" t="s">
        <v>12</v>
      </c>
      <c r="O50" s="88">
        <v>143.61380781019918</v>
      </c>
      <c r="P50" s="88">
        <v>300.42942425396603</v>
      </c>
      <c r="R50" s="89">
        <f t="shared" si="4"/>
        <v>1.09192576142132</v>
      </c>
    </row>
    <row r="51" spans="1:18" x14ac:dyDescent="0.2">
      <c r="A51" s="86"/>
      <c r="B51" s="87" t="s">
        <v>9</v>
      </c>
      <c r="C51" s="88">
        <v>42.943278858696154</v>
      </c>
      <c r="D51" s="88">
        <v>68.671283570113616</v>
      </c>
      <c r="E51" s="79"/>
      <c r="F51" s="89">
        <f t="shared" si="5"/>
        <v>0.59911598264480115</v>
      </c>
      <c r="G51" s="86"/>
      <c r="H51" s="87" t="s">
        <v>9</v>
      </c>
      <c r="I51" s="88">
        <f t="shared" si="7"/>
        <v>51.294387324404077</v>
      </c>
      <c r="J51" s="88">
        <f t="shared" si="7"/>
        <v>31.659687028774727</v>
      </c>
      <c r="K51" s="79"/>
      <c r="L51" s="89">
        <f t="shared" si="6"/>
        <v>-0.38278457585334769</v>
      </c>
      <c r="M51" s="86"/>
      <c r="N51" s="87" t="s">
        <v>9</v>
      </c>
      <c r="O51" s="88">
        <v>94.237666183100231</v>
      </c>
      <c r="P51" s="88">
        <v>100.33097059888834</v>
      </c>
      <c r="R51" s="89">
        <f t="shared" si="4"/>
        <v>6.4658906173981956E-2</v>
      </c>
    </row>
    <row r="52" spans="1:18" ht="11.25" customHeight="1" thickBot="1" x14ac:dyDescent="0.25">
      <c r="A52" s="79"/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R52" s="79"/>
    </row>
    <row r="53" spans="1:18" ht="16.5" thickBot="1" x14ac:dyDescent="0.25">
      <c r="A53" s="95"/>
      <c r="B53" s="96" t="s">
        <v>13</v>
      </c>
      <c r="C53" s="97">
        <f>C39+C48+C49+C50+C51</f>
        <v>6235.1830362743067</v>
      </c>
      <c r="D53" s="98">
        <f>D39+D48+D49+D50+D51</f>
        <v>8057.3744354097735</v>
      </c>
      <c r="E53" s="79"/>
      <c r="F53" s="99">
        <f>IF(C53,D53/C53-1,"")</f>
        <v>0.29224344955625803</v>
      </c>
      <c r="G53" s="95"/>
      <c r="H53" s="96" t="s">
        <v>13</v>
      </c>
      <c r="I53" s="97">
        <f>I39+I48+I49+I50+I51</f>
        <v>2363.8269463976458</v>
      </c>
      <c r="J53" s="98">
        <f>J39+J48+J49+J50+J51</f>
        <v>2679.369542885066</v>
      </c>
      <c r="K53" s="79"/>
      <c r="L53" s="99">
        <f>IF(I53,J53/I53-1,"")</f>
        <v>0.1334880275259962</v>
      </c>
      <c r="M53" s="95"/>
      <c r="N53" s="96" t="s">
        <v>13</v>
      </c>
      <c r="O53" s="97">
        <f>SUM(O39,O48:O51)</f>
        <v>8599.0099826719525</v>
      </c>
      <c r="P53" s="98">
        <f>SUM(P39,P48:P51)</f>
        <v>10736.743978294839</v>
      </c>
      <c r="R53" s="99">
        <f>IF(O53,P53/O53-1,"")</f>
        <v>0.24860233909841711</v>
      </c>
    </row>
    <row r="54" spans="1:18" ht="6" customHeight="1" thickBot="1" x14ac:dyDescent="0.25">
      <c r="A54" s="100"/>
      <c r="B54" s="101"/>
      <c r="C54" s="102"/>
      <c r="D54" s="102"/>
      <c r="E54" s="103"/>
      <c r="F54" s="100"/>
      <c r="G54" s="100"/>
      <c r="H54" s="101"/>
      <c r="I54" s="102"/>
      <c r="J54" s="102"/>
      <c r="K54" s="103"/>
      <c r="L54" s="100"/>
      <c r="M54" s="100"/>
      <c r="N54" s="101"/>
      <c r="O54" s="102"/>
      <c r="P54" s="102"/>
      <c r="Q54" s="103"/>
      <c r="R54" s="100"/>
    </row>
    <row r="55" spans="1:18" ht="16.5" customHeight="1" outlineLevel="1" thickBot="1" x14ac:dyDescent="0.25">
      <c r="A55" s="79"/>
      <c r="B55" s="96" t="s">
        <v>18</v>
      </c>
      <c r="C55" s="97">
        <v>64.758834727501494</v>
      </c>
      <c r="D55" s="98">
        <v>35.123932763148602</v>
      </c>
      <c r="E55" s="94"/>
      <c r="F55" s="99">
        <f>IF(C55,D55/C55-1,"")</f>
        <v>-0.45761944434382595</v>
      </c>
      <c r="G55" s="86"/>
      <c r="H55" s="96" t="s">
        <v>18</v>
      </c>
      <c r="I55" s="97">
        <f>O55-C55</f>
        <v>1.4473213687422799</v>
      </c>
      <c r="J55" s="97">
        <f>P55-D55</f>
        <v>20.799673543983616</v>
      </c>
      <c r="K55" s="94"/>
      <c r="L55" s="99">
        <f>IF(I55,J55/I55-1,"")</f>
        <v>13.3711507293356</v>
      </c>
      <c r="M55" s="79"/>
      <c r="N55" s="96" t="s">
        <v>18</v>
      </c>
      <c r="O55" s="97">
        <v>66.206156096243774</v>
      </c>
      <c r="P55" s="98">
        <v>55.923606307132218</v>
      </c>
      <c r="R55" s="99">
        <f>IF(O55,P55/O55-1,"")</f>
        <v>-0.1553110827664399</v>
      </c>
    </row>
    <row r="56" spans="1:18" ht="6" customHeight="1" outlineLevel="1" thickBot="1" x14ac:dyDescent="0.25">
      <c r="A56" s="100"/>
      <c r="B56" s="104"/>
      <c r="C56" s="105"/>
      <c r="D56" s="105"/>
      <c r="E56" s="106"/>
      <c r="F56" s="107"/>
      <c r="G56" s="107"/>
      <c r="H56" s="104"/>
      <c r="I56" s="105"/>
      <c r="J56" s="105"/>
      <c r="K56" s="106"/>
      <c r="L56" s="107"/>
      <c r="M56" s="100"/>
      <c r="N56" s="101"/>
      <c r="O56" s="102"/>
      <c r="P56" s="102"/>
      <c r="Q56" s="103"/>
      <c r="R56" s="100"/>
    </row>
    <row r="57" spans="1:18" ht="16.5" customHeight="1" outlineLevel="1" collapsed="1" thickBot="1" x14ac:dyDescent="0.25">
      <c r="A57" s="79"/>
      <c r="B57" s="96" t="s">
        <v>19</v>
      </c>
      <c r="C57" s="97">
        <f>C55+C53</f>
        <v>6299.9418710018081</v>
      </c>
      <c r="D57" s="98">
        <f>D55+D53</f>
        <v>8092.4983681729218</v>
      </c>
      <c r="E57" s="94"/>
      <c r="F57" s="99">
        <f>IF(C57,D57/C57-1,"")</f>
        <v>0.28453540268714628</v>
      </c>
      <c r="G57" s="86"/>
      <c r="H57" s="96" t="s">
        <v>19</v>
      </c>
      <c r="I57" s="97">
        <f>I55+I53</f>
        <v>2365.2742677663882</v>
      </c>
      <c r="J57" s="98">
        <f>J55+J53</f>
        <v>2700.1692164290498</v>
      </c>
      <c r="K57" s="94"/>
      <c r="L57" s="99">
        <f>IF(I57,J57/I57-1,"")</f>
        <v>0.14158820954785711</v>
      </c>
      <c r="M57" s="86"/>
      <c r="N57" s="96" t="s">
        <v>19</v>
      </c>
      <c r="O57" s="97">
        <f>O53+O55</f>
        <v>8665.2161387681954</v>
      </c>
      <c r="P57" s="98">
        <f>P53+P55</f>
        <v>10792.667584601972</v>
      </c>
      <c r="R57" s="99">
        <f>IF(O57,P57/O57-1,"")</f>
        <v>0.24551625854034431</v>
      </c>
    </row>
    <row r="58" spans="1:18" ht="18" customHeight="1" x14ac:dyDescent="0.2">
      <c r="A58" s="79"/>
      <c r="B58" s="108"/>
      <c r="C58" s="109"/>
      <c r="D58" s="109"/>
      <c r="E58" s="79"/>
      <c r="F58" s="110"/>
      <c r="G58" s="100"/>
      <c r="H58" s="108"/>
      <c r="I58" s="109"/>
      <c r="J58" s="109"/>
      <c r="K58" s="79"/>
      <c r="L58" s="110"/>
      <c r="M58" s="100"/>
      <c r="N58" s="108"/>
      <c r="O58" s="109"/>
      <c r="P58" s="109"/>
      <c r="R58" s="110"/>
    </row>
    <row r="59" spans="1:18" ht="18" customHeight="1" x14ac:dyDescent="0.2">
      <c r="A59" s="79"/>
      <c r="B59" s="104"/>
      <c r="C59" s="105"/>
      <c r="D59" s="105"/>
      <c r="E59" s="114"/>
      <c r="F59" s="95"/>
      <c r="G59" s="114"/>
      <c r="H59" s="104"/>
      <c r="I59" s="105"/>
      <c r="J59" s="105"/>
      <c r="K59" s="114"/>
      <c r="L59" s="95"/>
      <c r="M59" s="114"/>
      <c r="N59" s="104"/>
      <c r="O59" s="105"/>
      <c r="P59" s="105"/>
      <c r="Q59" s="114"/>
      <c r="R59" s="95"/>
    </row>
    <row r="60" spans="1:18" ht="18" x14ac:dyDescent="0.2">
      <c r="B60" s="78" t="s">
        <v>20</v>
      </c>
    </row>
    <row r="61" spans="1:18" ht="18" x14ac:dyDescent="0.2">
      <c r="B61" s="78"/>
    </row>
    <row r="62" spans="1:18" ht="45" customHeight="1" x14ac:dyDescent="0.2">
      <c r="A62" s="83"/>
      <c r="B62" s="79"/>
      <c r="C62" s="167" t="str">
        <f>C$7</f>
        <v>I-IX 2021 vs I-IX 2020</v>
      </c>
      <c r="D62" s="167"/>
      <c r="E62" s="167"/>
      <c r="F62" s="167"/>
      <c r="G62" s="83"/>
      <c r="H62" s="79"/>
      <c r="I62" s="167" t="str">
        <f>I$7</f>
        <v>X-XII 2021 vs X-XII 2020</v>
      </c>
      <c r="J62" s="167"/>
      <c r="K62" s="167"/>
      <c r="L62" s="167"/>
      <c r="M62" s="83"/>
      <c r="O62" s="167" t="str">
        <f>O$7</f>
        <v>I-XII 2021 vs I-XII 2020</v>
      </c>
      <c r="P62" s="167"/>
      <c r="Q62" s="167"/>
      <c r="R62" s="167"/>
    </row>
    <row r="63" spans="1:18" ht="15.75" customHeight="1" x14ac:dyDescent="0.2">
      <c r="A63" s="83"/>
      <c r="B63" s="80"/>
      <c r="C63" s="83"/>
      <c r="D63" s="83"/>
      <c r="E63" s="83"/>
      <c r="F63" s="83"/>
      <c r="G63" s="83"/>
      <c r="H63" s="80"/>
      <c r="I63" s="83"/>
      <c r="J63" s="83"/>
      <c r="K63" s="83"/>
      <c r="L63" s="83"/>
      <c r="M63" s="83"/>
      <c r="N63" s="80"/>
      <c r="O63" s="83"/>
      <c r="P63" s="83"/>
      <c r="Q63" s="83"/>
      <c r="R63" s="83"/>
    </row>
    <row r="64" spans="1:18" x14ac:dyDescent="0.2">
      <c r="B64" s="79"/>
      <c r="C64" s="79"/>
      <c r="D64" s="79"/>
      <c r="E64" s="79"/>
      <c r="H64" s="79"/>
      <c r="I64" s="79"/>
      <c r="J64" s="79"/>
      <c r="K64" s="79"/>
    </row>
    <row r="65" spans="1:18" ht="22.5" x14ac:dyDescent="0.2">
      <c r="A65" s="84"/>
      <c r="B65" s="79"/>
      <c r="C65" s="85" t="str">
        <f>C$10</f>
        <v>I-IX 2020</v>
      </c>
      <c r="D65" s="85" t="str">
        <f>D$10</f>
        <v>I-IX 2021</v>
      </c>
      <c r="E65" s="79"/>
      <c r="F65" s="85" t="str">
        <f>F$10</f>
        <v>I-IX 21 /
I-IX 20</v>
      </c>
      <c r="G65" s="84"/>
      <c r="H65" s="79"/>
      <c r="I65" s="85" t="str">
        <f>I$10</f>
        <v>X-XII 2020</v>
      </c>
      <c r="J65" s="85" t="str">
        <f>J$10</f>
        <v>X-XII 2021</v>
      </c>
      <c r="K65" s="79"/>
      <c r="L65" s="85" t="str">
        <f>L$10</f>
        <v>X-XII 21 / 
X-XII 20</v>
      </c>
      <c r="M65" s="84"/>
      <c r="O65" s="85" t="str">
        <f>O$10</f>
        <v>I-XII 2020</v>
      </c>
      <c r="P65" s="85" t="str">
        <f>P$10</f>
        <v>I-XII 2021</v>
      </c>
      <c r="R65" s="85" t="str">
        <f>R$10</f>
        <v>I-XII 21 /
I-XII 20</v>
      </c>
    </row>
    <row r="66" spans="1:18" x14ac:dyDescent="0.2">
      <c r="A66" s="86"/>
      <c r="B66" s="87" t="s">
        <v>1</v>
      </c>
      <c r="C66" s="88">
        <f>SUM(C67:C68,C70:C74)</f>
        <v>29999.89345928112</v>
      </c>
      <c r="D66" s="88">
        <f>SUM(D67:D68,D70:D74)</f>
        <v>43858.660605535821</v>
      </c>
      <c r="E66" s="79"/>
      <c r="F66" s="89">
        <f>IF(C66,D66/C66-1,"")</f>
        <v>0.46196054546211029</v>
      </c>
      <c r="G66" s="86"/>
      <c r="H66" s="87" t="s">
        <v>1</v>
      </c>
      <c r="I66" s="88">
        <f>SUM(I67:I68,I70:I74)</f>
        <v>14271.214871238519</v>
      </c>
      <c r="J66" s="88">
        <f>SUM(J67:J68,J70:J74)</f>
        <v>15559.296717412746</v>
      </c>
      <c r="K66" s="79"/>
      <c r="L66" s="89">
        <f>IF(I66,J66/I66-1,"")</f>
        <v>9.0257336729626436E-2</v>
      </c>
      <c r="M66" s="86"/>
      <c r="N66" s="87" t="s">
        <v>1</v>
      </c>
      <c r="O66" s="88">
        <f>SUM(O67:O68,O70:O74)</f>
        <v>44271.108330519637</v>
      </c>
      <c r="P66" s="88">
        <f>SUM(P67:P68,P70:P74)</f>
        <v>59417.957322948569</v>
      </c>
      <c r="R66" s="89">
        <f t="shared" ref="R66:R78" si="8">IF(O66,P66/O66-1,"")</f>
        <v>0.34213846374356494</v>
      </c>
    </row>
    <row r="67" spans="1:18" x14ac:dyDescent="0.2">
      <c r="A67" s="86"/>
      <c r="B67" s="90" t="s">
        <v>2</v>
      </c>
      <c r="C67" s="91">
        <v>18290.897118052286</v>
      </c>
      <c r="D67" s="91">
        <v>24324.889010755789</v>
      </c>
      <c r="F67" s="89">
        <f t="shared" ref="F67:F78" si="9">IF(C67,D67/C67-1,"")</f>
        <v>0.32989042876132224</v>
      </c>
      <c r="G67" s="86"/>
      <c r="H67" s="90" t="s">
        <v>2</v>
      </c>
      <c r="I67" s="91">
        <f>O67-C67</f>
        <v>8328.9963681782574</v>
      </c>
      <c r="J67" s="91">
        <f>P67-D67</f>
        <v>8421.7747712866403</v>
      </c>
      <c r="L67" s="89">
        <f t="shared" ref="L67:L78" si="10">IF(I67,J67/I67-1,"")</f>
        <v>1.1139205614598691E-2</v>
      </c>
      <c r="M67" s="86"/>
      <c r="N67" s="90" t="s">
        <v>2</v>
      </c>
      <c r="O67" s="91">
        <v>26619.893486230543</v>
      </c>
      <c r="P67" s="91">
        <v>32746.663782042429</v>
      </c>
      <c r="Q67" s="77"/>
      <c r="R67" s="89">
        <f t="shared" si="8"/>
        <v>0.23015758117067708</v>
      </c>
    </row>
    <row r="68" spans="1:18" x14ac:dyDescent="0.2">
      <c r="A68" s="86"/>
      <c r="B68" s="90" t="s">
        <v>3</v>
      </c>
      <c r="C68" s="91">
        <v>3590.9059305617388</v>
      </c>
      <c r="D68" s="91">
        <v>4865.6574899517927</v>
      </c>
      <c r="F68" s="89">
        <f t="shared" si="9"/>
        <v>0.35499441757602379</v>
      </c>
      <c r="G68" s="86"/>
      <c r="H68" s="90" t="s">
        <v>3</v>
      </c>
      <c r="I68" s="91">
        <f>O68-C68</f>
        <v>1711.8792523772577</v>
      </c>
      <c r="J68" s="91">
        <f>P68-D68</f>
        <v>1634.325773629942</v>
      </c>
      <c r="L68" s="89">
        <f t="shared" si="10"/>
        <v>-4.5303124411151363E-2</v>
      </c>
      <c r="M68" s="86"/>
      <c r="N68" s="90" t="s">
        <v>3</v>
      </c>
      <c r="O68" s="91">
        <v>5302.7851829389965</v>
      </c>
      <c r="P68" s="91">
        <v>6499.9832635817347</v>
      </c>
      <c r="Q68" s="77"/>
      <c r="R68" s="89">
        <f t="shared" si="8"/>
        <v>0.22576778793426588</v>
      </c>
    </row>
    <row r="69" spans="1:18" x14ac:dyDescent="0.2">
      <c r="A69" s="86"/>
      <c r="B69" s="90" t="s">
        <v>4</v>
      </c>
      <c r="C69" s="92">
        <f>SUM(C70:C73)</f>
        <v>7759.178707886761</v>
      </c>
      <c r="D69" s="92">
        <f>SUM(D70:D73)</f>
        <v>14066.118784317048</v>
      </c>
      <c r="F69" s="89">
        <f t="shared" si="9"/>
        <v>0.81283603766203294</v>
      </c>
      <c r="G69" s="86"/>
      <c r="H69" s="90" t="s">
        <v>4</v>
      </c>
      <c r="I69" s="92">
        <f>SUM(I70:I73)</f>
        <v>4113.3135849853779</v>
      </c>
      <c r="J69" s="92">
        <f>SUM(J70:J73)</f>
        <v>5325.8243226474833</v>
      </c>
      <c r="L69" s="89">
        <f t="shared" si="10"/>
        <v>0.29477712131846023</v>
      </c>
      <c r="M69" s="86"/>
      <c r="N69" s="90" t="s">
        <v>4</v>
      </c>
      <c r="O69" s="92">
        <f>SUM(O70:O73)</f>
        <v>11872.492292872139</v>
      </c>
      <c r="P69" s="92">
        <f>SUM(P70:P73)</f>
        <v>19391.943106964532</v>
      </c>
      <c r="Q69" s="77"/>
      <c r="R69" s="89">
        <f t="shared" si="8"/>
        <v>0.63335065869925478</v>
      </c>
    </row>
    <row r="70" spans="1:18" x14ac:dyDescent="0.2">
      <c r="A70" s="86"/>
      <c r="B70" s="93" t="s">
        <v>5</v>
      </c>
      <c r="C70" s="91">
        <v>1749.9588723125025</v>
      </c>
      <c r="D70" s="91">
        <v>2768.5942965062518</v>
      </c>
      <c r="E70" s="94"/>
      <c r="F70" s="89">
        <f t="shared" si="9"/>
        <v>0.58209106528752996</v>
      </c>
      <c r="G70" s="86"/>
      <c r="H70" s="93" t="s">
        <v>5</v>
      </c>
      <c r="I70" s="91">
        <f>O70-C70</f>
        <v>838.96269947933115</v>
      </c>
      <c r="J70" s="91">
        <f>P70-D70</f>
        <v>1046.6873023749245</v>
      </c>
      <c r="K70" s="94"/>
      <c r="L70" s="89">
        <f t="shared" si="10"/>
        <v>0.2475969468303052</v>
      </c>
      <c r="M70" s="86"/>
      <c r="N70" s="93" t="s">
        <v>5</v>
      </c>
      <c r="O70" s="91">
        <v>2588.9215717918337</v>
      </c>
      <c r="P70" s="91">
        <v>3815.2815988811763</v>
      </c>
      <c r="Q70" s="94"/>
      <c r="R70" s="89">
        <f t="shared" si="8"/>
        <v>0.47369531794683128</v>
      </c>
    </row>
    <row r="71" spans="1:18" x14ac:dyDescent="0.2">
      <c r="A71" s="86"/>
      <c r="B71" s="93" t="s">
        <v>6</v>
      </c>
      <c r="C71" s="91">
        <v>3757.9310551631597</v>
      </c>
      <c r="D71" s="91">
        <v>7226.489610514479</v>
      </c>
      <c r="E71" s="94"/>
      <c r="F71" s="89">
        <f t="shared" si="9"/>
        <v>0.92299685769533713</v>
      </c>
      <c r="G71" s="86"/>
      <c r="H71" s="93" t="s">
        <v>6</v>
      </c>
      <c r="I71" s="91">
        <f t="shared" ref="I71:J78" si="11">O71-C71</f>
        <v>2168.8428559827862</v>
      </c>
      <c r="J71" s="91">
        <f t="shared" si="11"/>
        <v>2787.3844913283292</v>
      </c>
      <c r="K71" s="94"/>
      <c r="L71" s="89">
        <f t="shared" si="10"/>
        <v>0.28519430701919535</v>
      </c>
      <c r="M71" s="86"/>
      <c r="N71" s="93" t="s">
        <v>6</v>
      </c>
      <c r="O71" s="91">
        <v>5926.7739111459459</v>
      </c>
      <c r="P71" s="91">
        <v>10013.874101842808</v>
      </c>
      <c r="Q71" s="94"/>
      <c r="R71" s="89">
        <f t="shared" si="8"/>
        <v>0.68959947721485104</v>
      </c>
    </row>
    <row r="72" spans="1:18" x14ac:dyDescent="0.2">
      <c r="A72" s="86"/>
      <c r="B72" s="93" t="s">
        <v>7</v>
      </c>
      <c r="C72" s="91">
        <v>1810.6442126236334</v>
      </c>
      <c r="D72" s="91">
        <v>3748.8577168648389</v>
      </c>
      <c r="E72" s="94"/>
      <c r="F72" s="89">
        <f t="shared" si="9"/>
        <v>1.0704551952990937</v>
      </c>
      <c r="G72" s="86"/>
      <c r="H72" s="93" t="s">
        <v>7</v>
      </c>
      <c r="I72" s="91">
        <f t="shared" si="11"/>
        <v>917.74823825945623</v>
      </c>
      <c r="J72" s="91">
        <f t="shared" si="11"/>
        <v>1311.4680466909304</v>
      </c>
      <c r="K72" s="94"/>
      <c r="L72" s="89">
        <f t="shared" si="10"/>
        <v>0.42900633530844856</v>
      </c>
      <c r="M72" s="86"/>
      <c r="N72" s="93" t="s">
        <v>7</v>
      </c>
      <c r="O72" s="91">
        <v>2728.3924508830896</v>
      </c>
      <c r="P72" s="91">
        <v>5060.3257635557693</v>
      </c>
      <c r="Q72" s="94"/>
      <c r="R72" s="89">
        <f t="shared" si="8"/>
        <v>0.85469130803301807</v>
      </c>
    </row>
    <row r="73" spans="1:18" x14ac:dyDescent="0.2">
      <c r="A73" s="86"/>
      <c r="B73" s="93" t="s">
        <v>8</v>
      </c>
      <c r="C73" s="91">
        <v>440.64456778746506</v>
      </c>
      <c r="D73" s="91">
        <v>322.17716043147857</v>
      </c>
      <c r="E73" s="94"/>
      <c r="F73" s="89">
        <f t="shared" si="9"/>
        <v>-0.26885026167649606</v>
      </c>
      <c r="G73" s="86"/>
      <c r="H73" s="93" t="s">
        <v>8</v>
      </c>
      <c r="I73" s="91">
        <f t="shared" si="11"/>
        <v>187.75979126380463</v>
      </c>
      <c r="J73" s="91">
        <f t="shared" si="11"/>
        <v>180.28448225329981</v>
      </c>
      <c r="K73" s="94"/>
      <c r="L73" s="89">
        <f t="shared" si="10"/>
        <v>-3.98131514750244E-2</v>
      </c>
      <c r="M73" s="86"/>
      <c r="N73" s="93" t="s">
        <v>8</v>
      </c>
      <c r="O73" s="91">
        <v>628.40435905126969</v>
      </c>
      <c r="P73" s="91">
        <v>502.46164268477838</v>
      </c>
      <c r="Q73" s="94"/>
      <c r="R73" s="89">
        <f t="shared" si="8"/>
        <v>-0.20041668163574278</v>
      </c>
    </row>
    <row r="74" spans="1:18" x14ac:dyDescent="0.2">
      <c r="A74" s="86"/>
      <c r="B74" s="90" t="s">
        <v>9</v>
      </c>
      <c r="C74" s="91">
        <v>358.91170278033684</v>
      </c>
      <c r="D74" s="91">
        <v>601.99532051118842</v>
      </c>
      <c r="F74" s="89">
        <f t="shared" si="9"/>
        <v>0.67727972046546769</v>
      </c>
      <c r="G74" s="86"/>
      <c r="H74" s="90" t="s">
        <v>9</v>
      </c>
      <c r="I74" s="91">
        <f t="shared" si="11"/>
        <v>117.02566569762513</v>
      </c>
      <c r="J74" s="91">
        <f t="shared" si="11"/>
        <v>177.37184984867974</v>
      </c>
      <c r="L74" s="89">
        <f t="shared" si="10"/>
        <v>0.5156662326277992</v>
      </c>
      <c r="M74" s="86"/>
      <c r="N74" s="90" t="s">
        <v>9</v>
      </c>
      <c r="O74" s="91">
        <v>475.93736847796197</v>
      </c>
      <c r="P74" s="91">
        <v>779.36717035986817</v>
      </c>
      <c r="Q74" s="77"/>
      <c r="R74" s="89">
        <f t="shared" si="8"/>
        <v>0.63754145393598427</v>
      </c>
    </row>
    <row r="75" spans="1:18" x14ac:dyDescent="0.2">
      <c r="A75" s="86"/>
      <c r="B75" s="87" t="s">
        <v>10</v>
      </c>
      <c r="C75" s="88">
        <v>14077.559922957818</v>
      </c>
      <c r="D75" s="88">
        <v>17684.799611903381</v>
      </c>
      <c r="E75" s="79"/>
      <c r="F75" s="89">
        <f t="shared" si="9"/>
        <v>0.25624040733528286</v>
      </c>
      <c r="G75" s="86"/>
      <c r="H75" s="87" t="s">
        <v>10</v>
      </c>
      <c r="I75" s="88">
        <f t="shared" si="11"/>
        <v>5587.7180255895983</v>
      </c>
      <c r="J75" s="88">
        <f t="shared" si="11"/>
        <v>7064.580255732606</v>
      </c>
      <c r="K75" s="79"/>
      <c r="L75" s="89">
        <f t="shared" si="10"/>
        <v>0.26430507469767561</v>
      </c>
      <c r="M75" s="86"/>
      <c r="N75" s="87" t="s">
        <v>10</v>
      </c>
      <c r="O75" s="88">
        <v>19665.277948547417</v>
      </c>
      <c r="P75" s="88">
        <v>24749.379867635987</v>
      </c>
      <c r="R75" s="89">
        <f t="shared" si="8"/>
        <v>0.25853191256135344</v>
      </c>
    </row>
    <row r="76" spans="1:18" x14ac:dyDescent="0.2">
      <c r="A76" s="86"/>
      <c r="B76" s="87" t="s">
        <v>11</v>
      </c>
      <c r="C76" s="88">
        <v>757.07816558325817</v>
      </c>
      <c r="D76" s="88">
        <v>735.20763405686034</v>
      </c>
      <c r="E76" s="79"/>
      <c r="F76" s="89">
        <f t="shared" si="9"/>
        <v>-2.8888075922185119E-2</v>
      </c>
      <c r="G76" s="86"/>
      <c r="H76" s="87" t="s">
        <v>11</v>
      </c>
      <c r="I76" s="88">
        <f t="shared" si="11"/>
        <v>280.69687345593434</v>
      </c>
      <c r="J76" s="88">
        <f t="shared" si="11"/>
        <v>293.85364649333451</v>
      </c>
      <c r="K76" s="79"/>
      <c r="L76" s="89">
        <f t="shared" si="10"/>
        <v>4.6871818967608059E-2</v>
      </c>
      <c r="M76" s="86"/>
      <c r="N76" s="87" t="s">
        <v>11</v>
      </c>
      <c r="O76" s="88">
        <v>1037.7750390391925</v>
      </c>
      <c r="P76" s="88">
        <v>1029.0612805501949</v>
      </c>
      <c r="R76" s="89">
        <f t="shared" si="8"/>
        <v>-8.3965774481000732E-3</v>
      </c>
    </row>
    <row r="77" spans="1:18" x14ac:dyDescent="0.2">
      <c r="A77" s="86"/>
      <c r="B77" s="87" t="s">
        <v>12</v>
      </c>
      <c r="C77" s="88">
        <v>710.6654901727934</v>
      </c>
      <c r="D77" s="88">
        <v>1057.4167819077923</v>
      </c>
      <c r="E77" s="79"/>
      <c r="F77" s="89">
        <f t="shared" si="9"/>
        <v>0.48792476422442954</v>
      </c>
      <c r="G77" s="86"/>
      <c r="H77" s="87" t="s">
        <v>12</v>
      </c>
      <c r="I77" s="88">
        <f t="shared" si="11"/>
        <v>302.98196175499356</v>
      </c>
      <c r="J77" s="88">
        <f t="shared" si="11"/>
        <v>359.07848100417459</v>
      </c>
      <c r="K77" s="79"/>
      <c r="L77" s="89">
        <f t="shared" si="10"/>
        <v>0.18514804948864749</v>
      </c>
      <c r="M77" s="86"/>
      <c r="N77" s="87" t="s">
        <v>12</v>
      </c>
      <c r="O77" s="88">
        <v>1013.647451927787</v>
      </c>
      <c r="P77" s="88">
        <v>1416.4952629119668</v>
      </c>
      <c r="R77" s="89">
        <f t="shared" si="8"/>
        <v>0.3974239862370601</v>
      </c>
    </row>
    <row r="78" spans="1:18" x14ac:dyDescent="0.2">
      <c r="A78" s="86"/>
      <c r="B78" s="87" t="s">
        <v>9</v>
      </c>
      <c r="C78" s="88">
        <v>339.00309362846752</v>
      </c>
      <c r="D78" s="88">
        <v>429.52576969507879</v>
      </c>
      <c r="E78" s="79"/>
      <c r="F78" s="89">
        <f t="shared" si="9"/>
        <v>0.26702610615648292</v>
      </c>
      <c r="G78" s="86"/>
      <c r="H78" s="87" t="s">
        <v>9</v>
      </c>
      <c r="I78" s="88">
        <f t="shared" si="11"/>
        <v>160.47379060010604</v>
      </c>
      <c r="J78" s="88">
        <f t="shared" si="11"/>
        <v>195.94746169703194</v>
      </c>
      <c r="K78" s="79"/>
      <c r="L78" s="89">
        <f t="shared" si="10"/>
        <v>0.22105585569000974</v>
      </c>
      <c r="M78" s="86"/>
      <c r="N78" s="87" t="s">
        <v>9</v>
      </c>
      <c r="O78" s="88">
        <v>499.47688422857357</v>
      </c>
      <c r="P78" s="88">
        <v>625.47323139211073</v>
      </c>
      <c r="R78" s="89">
        <f t="shared" si="8"/>
        <v>0.2522566131526478</v>
      </c>
    </row>
    <row r="79" spans="1:18" ht="11.25" customHeight="1" thickBot="1" x14ac:dyDescent="0.25">
      <c r="A79" s="79"/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R79" s="79"/>
    </row>
    <row r="80" spans="1:18" ht="16.5" thickBot="1" x14ac:dyDescent="0.25">
      <c r="A80" s="95"/>
      <c r="B80" s="96" t="s">
        <v>13</v>
      </c>
      <c r="C80" s="97">
        <f>C66+C75+C76+C77+C78</f>
        <v>45884.20013162346</v>
      </c>
      <c r="D80" s="98">
        <f>D66+D75+D76+D77+D78</f>
        <v>63765.610403098937</v>
      </c>
      <c r="E80" s="79"/>
      <c r="F80" s="99">
        <f>IF(C80,D80/C80-1,"")</f>
        <v>0.38970735504118736</v>
      </c>
      <c r="G80" s="95"/>
      <c r="H80" s="96" t="s">
        <v>13</v>
      </c>
      <c r="I80" s="97">
        <f>I66+I75+I76+I77+I78</f>
        <v>20603.085522639154</v>
      </c>
      <c r="J80" s="98">
        <f>J66+J75+J76+J77+J78</f>
        <v>23472.756562339891</v>
      </c>
      <c r="K80" s="79"/>
      <c r="L80" s="99">
        <f>IF(I80,J80/I80-1,"")</f>
        <v>0.13928355714232588</v>
      </c>
      <c r="M80" s="95"/>
      <c r="N80" s="96" t="s">
        <v>13</v>
      </c>
      <c r="O80" s="97">
        <f>SUM(O66,O75:O78)</f>
        <v>66487.28565426261</v>
      </c>
      <c r="P80" s="98">
        <f>SUM(P66,P75:P78)</f>
        <v>87238.366965438821</v>
      </c>
      <c r="R80" s="99">
        <f>IF(O80,P80/O80-1,"")</f>
        <v>0.3121060080431457</v>
      </c>
    </row>
    <row r="81" spans="1:19" ht="6" customHeight="1" thickBot="1" x14ac:dyDescent="0.25">
      <c r="A81" s="100"/>
      <c r="B81" s="101"/>
      <c r="C81" s="102"/>
      <c r="D81" s="102"/>
      <c r="E81" s="103"/>
      <c r="F81" s="100"/>
      <c r="G81" s="100"/>
      <c r="H81" s="101"/>
      <c r="I81" s="102"/>
      <c r="J81" s="102"/>
      <c r="K81" s="103"/>
      <c r="L81" s="100"/>
      <c r="M81" s="100"/>
      <c r="N81" s="101"/>
      <c r="O81" s="102"/>
      <c r="P81" s="102"/>
      <c r="Q81" s="103"/>
      <c r="R81" s="100"/>
    </row>
    <row r="82" spans="1:19" ht="16.5" customHeight="1" thickBot="1" x14ac:dyDescent="0.25">
      <c r="A82" s="79"/>
      <c r="B82" s="96" t="s">
        <v>14</v>
      </c>
      <c r="C82" s="97">
        <v>638.6080745550546</v>
      </c>
      <c r="D82" s="98">
        <v>472.44821230926669</v>
      </c>
      <c r="E82" s="94"/>
      <c r="F82" s="99">
        <f>IF(C82,D82/C82-1,"")</f>
        <v>-0.26019066915425171</v>
      </c>
      <c r="G82" s="94"/>
      <c r="H82" s="96" t="s">
        <v>14</v>
      </c>
      <c r="I82" s="97">
        <v>248.50557388625521</v>
      </c>
      <c r="J82" s="98">
        <v>328.198727331199</v>
      </c>
      <c r="K82" s="94"/>
      <c r="L82" s="99">
        <f>IF(I82,J82/I82-1,"")</f>
        <v>0.32068960143896241</v>
      </c>
      <c r="M82" s="79"/>
      <c r="N82" s="96" t="s">
        <v>14</v>
      </c>
      <c r="O82" s="97">
        <v>887.11364844130981</v>
      </c>
      <c r="P82" s="98">
        <v>800.64693964046569</v>
      </c>
      <c r="R82" s="99">
        <f>IF(O82,P82/O82-1,"")</f>
        <v>-9.7469708591192528E-2</v>
      </c>
    </row>
    <row r="83" spans="1:19" ht="6" customHeight="1" thickBot="1" x14ac:dyDescent="0.25">
      <c r="A83" s="100"/>
      <c r="B83" s="104"/>
      <c r="C83" s="105"/>
      <c r="D83" s="105"/>
      <c r="E83" s="106"/>
      <c r="F83" s="107"/>
      <c r="G83" s="107"/>
      <c r="H83" s="104"/>
      <c r="I83" s="105"/>
      <c r="J83" s="105"/>
      <c r="K83" s="106"/>
      <c r="L83" s="107"/>
      <c r="M83" s="100"/>
      <c r="N83" s="101"/>
      <c r="O83" s="102"/>
      <c r="P83" s="102"/>
      <c r="Q83" s="103"/>
      <c r="R83" s="100"/>
    </row>
    <row r="84" spans="1:19" ht="16.5" customHeight="1" thickBot="1" x14ac:dyDescent="0.25">
      <c r="A84" s="79"/>
      <c r="B84" s="96" t="s">
        <v>21</v>
      </c>
      <c r="C84" s="97">
        <f>C80+C82</f>
        <v>46522.808206178517</v>
      </c>
      <c r="D84" s="98">
        <f>D80+D82</f>
        <v>64238.058615408205</v>
      </c>
      <c r="E84" s="94"/>
      <c r="F84" s="99">
        <f>IF(C84,D84/C84-1,"")</f>
        <v>0.38078635173353503</v>
      </c>
      <c r="G84" s="86"/>
      <c r="H84" s="96" t="s">
        <v>21</v>
      </c>
      <c r="I84" s="97">
        <f>I82+I80</f>
        <v>20851.591096525408</v>
      </c>
      <c r="J84" s="98">
        <f>J82+J80</f>
        <v>23800.955289671092</v>
      </c>
      <c r="K84" s="94"/>
      <c r="L84" s="99">
        <f>IF(I84,J84/I84-1,"")</f>
        <v>0.14144552228616969</v>
      </c>
      <c r="M84" s="86"/>
      <c r="N84" s="96" t="s">
        <v>21</v>
      </c>
      <c r="O84" s="97">
        <f>O80+O82</f>
        <v>67374.399302703925</v>
      </c>
      <c r="P84" s="98">
        <f>P80+P82</f>
        <v>88039.013905079293</v>
      </c>
      <c r="R84" s="99">
        <f>IF(O84,P84/O84-1,"")</f>
        <v>0.30671315538609978</v>
      </c>
    </row>
    <row r="85" spans="1:19" ht="18" customHeight="1" x14ac:dyDescent="0.2">
      <c r="A85" s="79"/>
      <c r="B85" s="115"/>
      <c r="C85" s="116"/>
      <c r="D85" s="116"/>
      <c r="E85" s="115"/>
      <c r="F85" s="115"/>
      <c r="G85" s="115"/>
      <c r="H85" s="115"/>
      <c r="I85" s="116"/>
      <c r="J85" s="116"/>
      <c r="K85" s="115"/>
      <c r="L85" s="115"/>
      <c r="M85" s="115"/>
      <c r="N85" s="117"/>
      <c r="O85" s="116"/>
      <c r="P85" s="116"/>
      <c r="Q85" s="115"/>
      <c r="R85" s="118"/>
    </row>
    <row r="86" spans="1:19" ht="18" customHeight="1" x14ac:dyDescent="0.2">
      <c r="A86" s="79"/>
      <c r="B86" s="120" t="s">
        <v>62</v>
      </c>
      <c r="C86" s="116"/>
      <c r="D86" s="116"/>
      <c r="E86" s="115"/>
      <c r="F86" s="115"/>
      <c r="G86" s="115"/>
      <c r="H86" s="115"/>
      <c r="I86" s="116"/>
      <c r="J86" s="116"/>
      <c r="K86" s="115"/>
      <c r="L86" s="115"/>
      <c r="M86" s="115"/>
      <c r="N86" s="117"/>
      <c r="O86" s="116"/>
      <c r="P86" s="116"/>
      <c r="Q86" s="115"/>
      <c r="R86" s="119"/>
    </row>
    <row r="87" spans="1:19" ht="18" customHeight="1" x14ac:dyDescent="0.2">
      <c r="A87" s="79"/>
      <c r="B87" s="115"/>
      <c r="C87" s="116"/>
      <c r="D87" s="116"/>
      <c r="E87" s="115"/>
      <c r="F87" s="115"/>
      <c r="G87" s="115"/>
      <c r="H87" s="115"/>
      <c r="I87" s="116"/>
      <c r="J87" s="116"/>
      <c r="K87" s="115"/>
      <c r="L87" s="115"/>
      <c r="M87" s="115"/>
      <c r="N87" s="117"/>
      <c r="O87" s="116"/>
      <c r="P87" s="116"/>
      <c r="Q87" s="115"/>
      <c r="R87" s="119"/>
    </row>
    <row r="88" spans="1:19" ht="18" customHeight="1" x14ac:dyDescent="0.2">
      <c r="A88" s="79"/>
      <c r="B88" s="120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21"/>
      <c r="O88" s="122"/>
      <c r="P88" s="122"/>
      <c r="Q88" s="114"/>
      <c r="R88" s="119"/>
    </row>
    <row r="89" spans="1:19" x14ac:dyDescent="0.2">
      <c r="A89" s="113"/>
      <c r="B89" s="118"/>
      <c r="C89" s="118"/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4"/>
      <c r="O89" s="114"/>
      <c r="P89" s="114"/>
      <c r="Q89" s="114"/>
      <c r="R89" s="114"/>
    </row>
    <row r="90" spans="1:19" x14ac:dyDescent="0.2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114"/>
      <c r="O90" s="84"/>
      <c r="P90" s="84"/>
      <c r="Q90" s="114"/>
      <c r="R90" s="84"/>
    </row>
    <row r="91" spans="1:19" x14ac:dyDescent="0.2">
      <c r="A91" s="86"/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4"/>
      <c r="N91" s="114"/>
      <c r="O91" s="114"/>
      <c r="P91" s="114"/>
      <c r="Q91" s="114"/>
      <c r="R91" s="114"/>
      <c r="S91" s="77"/>
    </row>
    <row r="92" spans="1:19" x14ac:dyDescent="0.2">
      <c r="A92" s="86"/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4"/>
      <c r="N92" s="114"/>
      <c r="O92" s="114"/>
      <c r="P92" s="114"/>
      <c r="Q92" s="114"/>
      <c r="R92" s="114"/>
      <c r="S92" s="77"/>
    </row>
    <row r="93" spans="1:19" x14ac:dyDescent="0.2">
      <c r="A93" s="86"/>
      <c r="B93" s="126"/>
      <c r="C93" s="86"/>
      <c r="D93" s="86"/>
      <c r="E93" s="86"/>
      <c r="F93" s="86"/>
      <c r="G93" s="86"/>
      <c r="H93" s="86"/>
      <c r="I93" s="86"/>
      <c r="J93" s="86"/>
      <c r="K93" s="86"/>
      <c r="L93" s="114"/>
      <c r="M93" s="114"/>
      <c r="N93" s="114"/>
      <c r="O93" s="114"/>
      <c r="P93" s="114"/>
      <c r="Q93" s="114"/>
      <c r="R93" s="124"/>
    </row>
    <row r="94" spans="1:19" x14ac:dyDescent="0.2">
      <c r="A94" s="86"/>
      <c r="B94" s="126"/>
      <c r="C94" s="125"/>
      <c r="D94" s="125"/>
      <c r="E94" s="114"/>
      <c r="F94" s="86"/>
      <c r="G94" s="114"/>
      <c r="H94" s="114"/>
      <c r="I94" s="114"/>
      <c r="J94" s="114"/>
      <c r="K94" s="114"/>
      <c r="L94" s="114"/>
      <c r="M94" s="114"/>
      <c r="N94" s="114"/>
      <c r="O94" s="114"/>
      <c r="P94" s="114"/>
      <c r="Q94" s="114"/>
      <c r="R94" s="124"/>
    </row>
    <row r="95" spans="1:19" x14ac:dyDescent="0.2">
      <c r="A95" s="86"/>
      <c r="B95" s="127"/>
      <c r="C95" s="125"/>
      <c r="D95" s="125"/>
      <c r="E95" s="124"/>
      <c r="F95" s="86"/>
      <c r="G95" s="114"/>
      <c r="H95" s="114"/>
      <c r="I95" s="114"/>
      <c r="J95" s="114"/>
      <c r="K95" s="114"/>
      <c r="L95" s="114"/>
      <c r="M95" s="114"/>
      <c r="N95" s="114"/>
      <c r="O95" s="114"/>
      <c r="P95" s="114"/>
      <c r="Q95" s="114"/>
      <c r="R95" s="124"/>
    </row>
    <row r="96" spans="1:19" x14ac:dyDescent="0.2">
      <c r="A96" s="86"/>
      <c r="B96" s="125"/>
      <c r="C96" s="125"/>
      <c r="D96" s="125"/>
      <c r="E96" s="125"/>
      <c r="F96" s="86"/>
      <c r="G96" s="114"/>
      <c r="H96" s="168"/>
      <c r="I96" s="168"/>
      <c r="J96" s="168"/>
      <c r="K96" s="168"/>
      <c r="L96" s="168"/>
      <c r="M96" s="168"/>
      <c r="N96" s="114"/>
      <c r="O96" s="114"/>
      <c r="P96" s="114"/>
      <c r="Q96" s="114"/>
      <c r="R96" s="124"/>
    </row>
    <row r="97" spans="1:19" s="114" customFormat="1" x14ac:dyDescent="0.2">
      <c r="A97" s="86"/>
      <c r="B97" s="127"/>
      <c r="C97" s="125"/>
      <c r="D97" s="125"/>
      <c r="E97" s="124"/>
      <c r="F97" s="86"/>
      <c r="H97" s="168"/>
      <c r="I97" s="168"/>
      <c r="J97" s="168"/>
      <c r="K97" s="168"/>
      <c r="L97" s="168"/>
      <c r="M97" s="168"/>
    </row>
    <row r="98" spans="1:19" x14ac:dyDescent="0.2">
      <c r="A98" s="86"/>
      <c r="B98" s="126"/>
      <c r="C98" s="125"/>
      <c r="D98" s="125"/>
      <c r="E98" s="124"/>
      <c r="F98" s="86"/>
      <c r="G98" s="114"/>
      <c r="H98" s="168"/>
      <c r="I98" s="168"/>
      <c r="J98" s="168"/>
      <c r="K98" s="168"/>
      <c r="L98" s="168"/>
      <c r="M98" s="168"/>
      <c r="N98" s="114"/>
      <c r="O98" s="114"/>
      <c r="P98" s="114"/>
      <c r="Q98" s="114"/>
      <c r="R98" s="124"/>
    </row>
    <row r="99" spans="1:19" x14ac:dyDescent="0.2">
      <c r="A99" s="86"/>
      <c r="B99" s="125"/>
      <c r="C99" s="125"/>
      <c r="D99" s="125"/>
      <c r="E99" s="125"/>
      <c r="F99" s="86"/>
      <c r="G99" s="114"/>
      <c r="H99" s="168"/>
      <c r="I99" s="168"/>
      <c r="J99" s="168"/>
      <c r="K99" s="168"/>
      <c r="L99" s="168"/>
      <c r="M99" s="168"/>
      <c r="N99" s="114"/>
      <c r="O99" s="114"/>
      <c r="P99" s="114"/>
      <c r="Q99" s="114"/>
      <c r="R99" s="124"/>
    </row>
    <row r="100" spans="1:19" x14ac:dyDescent="0.2">
      <c r="A100" s="86"/>
      <c r="B100" s="128"/>
      <c r="C100" s="129"/>
      <c r="D100" s="129"/>
      <c r="E100" s="114"/>
      <c r="F100" s="86"/>
      <c r="G100" s="114"/>
      <c r="H100" s="168"/>
      <c r="I100" s="168"/>
      <c r="J100" s="168"/>
      <c r="K100" s="168"/>
      <c r="L100" s="168"/>
      <c r="M100" s="168"/>
      <c r="N100" s="114"/>
      <c r="O100" s="114"/>
      <c r="P100" s="114"/>
      <c r="Q100" s="114"/>
      <c r="R100" s="124"/>
    </row>
    <row r="101" spans="1:19" ht="11.25" customHeight="1" x14ac:dyDescent="0.2">
      <c r="A101" s="86"/>
      <c r="B101" s="128"/>
      <c r="C101" s="129"/>
      <c r="D101" s="129"/>
      <c r="E101" s="114"/>
      <c r="F101" s="130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  <c r="Q101" s="114"/>
      <c r="R101" s="124"/>
    </row>
    <row r="102" spans="1:19" ht="30" customHeight="1" x14ac:dyDescent="0.2">
      <c r="A102" s="86"/>
      <c r="B102" s="84"/>
      <c r="C102" s="84"/>
      <c r="D102" s="84"/>
      <c r="E102" s="84"/>
      <c r="F102" s="84"/>
      <c r="G102" s="84"/>
      <c r="H102" s="84"/>
      <c r="I102" s="95"/>
      <c r="J102" s="95"/>
      <c r="K102" s="95"/>
      <c r="L102" s="95"/>
      <c r="M102" s="95"/>
      <c r="N102" s="104"/>
      <c r="O102" s="105"/>
      <c r="P102" s="105"/>
      <c r="Q102" s="114"/>
      <c r="R102" s="95"/>
    </row>
    <row r="103" spans="1:19" x14ac:dyDescent="0.2">
      <c r="A103" s="86"/>
      <c r="B103" s="131"/>
      <c r="C103" s="131"/>
      <c r="D103" s="131"/>
      <c r="E103" s="131"/>
      <c r="F103" s="131"/>
      <c r="G103" s="131"/>
      <c r="H103" s="132"/>
      <c r="I103" s="100"/>
      <c r="J103" s="100"/>
      <c r="K103" s="100"/>
      <c r="L103" s="114"/>
      <c r="M103" s="100"/>
      <c r="N103" s="128"/>
      <c r="O103" s="129"/>
      <c r="P103" s="129"/>
      <c r="Q103" s="114"/>
      <c r="R103" s="130"/>
    </row>
    <row r="104" spans="1:19" ht="15.75" x14ac:dyDescent="0.2">
      <c r="A104" s="86"/>
      <c r="B104" s="133"/>
      <c r="C104" s="134"/>
      <c r="D104" s="134"/>
      <c r="E104" s="134"/>
      <c r="F104" s="134"/>
      <c r="G104" s="134"/>
      <c r="H104" s="134"/>
      <c r="I104" s="114"/>
      <c r="J104" s="135"/>
      <c r="K104" s="114"/>
      <c r="L104" s="114"/>
      <c r="M104" s="136"/>
      <c r="N104" s="137"/>
      <c r="O104" s="105"/>
      <c r="P104" s="105"/>
      <c r="Q104" s="114"/>
      <c r="R104" s="95"/>
    </row>
    <row r="105" spans="1:19" ht="6" customHeight="1" x14ac:dyDescent="0.2">
      <c r="A105" s="86"/>
      <c r="B105" s="100"/>
      <c r="C105" s="100"/>
      <c r="D105" s="100"/>
      <c r="E105" s="100"/>
      <c r="F105" s="100"/>
      <c r="G105" s="100"/>
      <c r="H105" s="100"/>
      <c r="I105" s="100"/>
      <c r="J105" s="100"/>
      <c r="K105" s="100"/>
      <c r="L105" s="100"/>
      <c r="M105" s="100"/>
      <c r="N105" s="128"/>
      <c r="O105" s="129"/>
      <c r="P105" s="129"/>
      <c r="Q105" s="114"/>
      <c r="R105" s="130"/>
    </row>
    <row r="106" spans="1:19" x14ac:dyDescent="0.2">
      <c r="A106" s="86"/>
      <c r="B106" s="124"/>
      <c r="C106" s="124"/>
      <c r="D106" s="124"/>
      <c r="E106" s="124"/>
      <c r="F106" s="124"/>
      <c r="G106" s="124"/>
      <c r="H106" s="124"/>
      <c r="I106" s="124"/>
      <c r="J106" s="124"/>
      <c r="K106" s="124"/>
      <c r="L106" s="124"/>
      <c r="M106" s="124"/>
      <c r="N106" s="114"/>
      <c r="O106" s="114"/>
      <c r="P106" s="114"/>
      <c r="Q106" s="114"/>
      <c r="R106" s="124"/>
    </row>
    <row r="107" spans="1:19" x14ac:dyDescent="0.2">
      <c r="A107" s="86"/>
      <c r="B107" s="124"/>
      <c r="C107" s="124"/>
      <c r="D107" s="124"/>
      <c r="E107" s="124"/>
      <c r="F107" s="124"/>
      <c r="G107" s="124"/>
      <c r="H107" s="124"/>
      <c r="I107" s="124"/>
      <c r="J107" s="124"/>
      <c r="K107" s="124"/>
      <c r="L107" s="124"/>
      <c r="M107" s="124"/>
      <c r="N107" s="114"/>
      <c r="O107" s="114"/>
      <c r="P107" s="114"/>
      <c r="Q107" s="114"/>
      <c r="R107" s="124"/>
    </row>
    <row r="108" spans="1:19" ht="15.75" x14ac:dyDescent="0.2">
      <c r="A108" s="86"/>
      <c r="B108" s="123"/>
      <c r="C108" s="123"/>
      <c r="D108" s="123"/>
      <c r="E108" s="123"/>
      <c r="F108" s="123"/>
      <c r="G108" s="123"/>
      <c r="H108" s="123"/>
      <c r="I108" s="123"/>
      <c r="J108" s="123"/>
      <c r="K108" s="123"/>
      <c r="L108" s="123"/>
      <c r="M108" s="138"/>
      <c r="N108" s="124"/>
      <c r="O108" s="114"/>
      <c r="P108" s="114"/>
      <c r="Q108" s="114"/>
      <c r="R108" s="114"/>
      <c r="S108" s="77"/>
    </row>
    <row r="109" spans="1:19" x14ac:dyDescent="0.2">
      <c r="A109" s="86"/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39"/>
      <c r="N109" s="139"/>
      <c r="O109" s="139"/>
      <c r="P109" s="139"/>
      <c r="Q109" s="139"/>
      <c r="R109" s="114"/>
      <c r="S109" s="77"/>
    </row>
    <row r="110" spans="1:19" x14ac:dyDescent="0.2">
      <c r="B110" s="124"/>
      <c r="C110" s="140"/>
      <c r="D110" s="139"/>
      <c r="E110" s="139"/>
      <c r="F110" s="139"/>
      <c r="G110" s="139"/>
      <c r="H110" s="139"/>
      <c r="I110" s="139"/>
      <c r="J110" s="139"/>
      <c r="K110" s="139"/>
      <c r="L110" s="139"/>
      <c r="M110" s="139"/>
      <c r="N110" s="139"/>
      <c r="O110" s="139"/>
      <c r="P110" s="139"/>
      <c r="Q110" s="139"/>
      <c r="R110" s="114"/>
      <c r="S110" s="77"/>
    </row>
    <row r="111" spans="1:19" ht="15.75" x14ac:dyDescent="0.2"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38"/>
      <c r="N111" s="139"/>
      <c r="O111" s="139"/>
      <c r="P111" s="139"/>
      <c r="Q111" s="139"/>
      <c r="R111" s="114"/>
      <c r="S111" s="77"/>
    </row>
    <row r="112" spans="1:19" x14ac:dyDescent="0.2"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39"/>
      <c r="N112" s="139"/>
      <c r="O112" s="139"/>
      <c r="P112" s="139"/>
      <c r="Q112" s="139"/>
      <c r="R112" s="114"/>
      <c r="S112" s="77"/>
    </row>
    <row r="113" spans="2:18" x14ac:dyDescent="0.2">
      <c r="B113" s="124"/>
      <c r="C113" s="140"/>
      <c r="D113" s="140"/>
      <c r="E113" s="140"/>
      <c r="F113" s="140"/>
      <c r="G113" s="140"/>
      <c r="H113" s="140"/>
      <c r="I113" s="140"/>
      <c r="J113" s="140"/>
      <c r="K113" s="140"/>
      <c r="L113" s="139"/>
      <c r="M113" s="139"/>
      <c r="N113" s="139"/>
      <c r="O113" s="139"/>
      <c r="P113" s="139"/>
      <c r="Q113" s="114"/>
      <c r="R113" s="124"/>
    </row>
    <row r="114" spans="2:18" x14ac:dyDescent="0.2">
      <c r="B114" s="141"/>
      <c r="C114" s="141"/>
      <c r="D114" s="141"/>
      <c r="E114" s="141"/>
      <c r="F114" s="141"/>
      <c r="G114" s="141"/>
      <c r="H114" s="141"/>
      <c r="I114" s="141"/>
      <c r="J114" s="141"/>
      <c r="K114" s="141"/>
      <c r="L114" s="142"/>
      <c r="M114" s="142"/>
      <c r="N114" s="114"/>
      <c r="O114" s="114"/>
      <c r="P114" s="114"/>
      <c r="Q114" s="114"/>
      <c r="R114" s="124"/>
    </row>
    <row r="115" spans="2:18" x14ac:dyDescent="0.2">
      <c r="B115" s="127"/>
      <c r="C115" s="125"/>
      <c r="D115" s="125"/>
      <c r="E115" s="124"/>
      <c r="F115" s="143"/>
      <c r="G115" s="143"/>
      <c r="H115" s="143"/>
      <c r="I115" s="143"/>
      <c r="J115" s="143"/>
      <c r="K115" s="143"/>
      <c r="L115" s="143"/>
      <c r="M115" s="143"/>
      <c r="N115" s="114"/>
      <c r="O115" s="114"/>
      <c r="P115" s="114"/>
      <c r="Q115" s="114"/>
      <c r="R115" s="124"/>
    </row>
    <row r="116" spans="2:18" x14ac:dyDescent="0.2">
      <c r="B116" s="125"/>
      <c r="C116" s="125"/>
      <c r="D116" s="125"/>
      <c r="E116" s="125"/>
      <c r="F116" s="124"/>
      <c r="G116" s="124"/>
      <c r="H116" s="124"/>
      <c r="I116" s="124"/>
      <c r="J116" s="124"/>
      <c r="K116" s="124"/>
      <c r="L116" s="124"/>
      <c r="M116" s="124"/>
      <c r="N116" s="114"/>
      <c r="O116" s="114"/>
      <c r="P116" s="114"/>
      <c r="Q116" s="114"/>
      <c r="R116" s="124"/>
    </row>
    <row r="117" spans="2:18" x14ac:dyDescent="0.2">
      <c r="B117" s="127"/>
      <c r="C117" s="140"/>
      <c r="D117" s="125"/>
      <c r="E117" s="124"/>
      <c r="F117" s="124"/>
      <c r="G117" s="124"/>
      <c r="H117" s="124"/>
      <c r="I117" s="124"/>
      <c r="J117" s="124"/>
      <c r="K117" s="124"/>
      <c r="L117" s="124"/>
      <c r="M117" s="124"/>
      <c r="N117" s="114"/>
      <c r="O117" s="114"/>
      <c r="P117" s="114"/>
      <c r="Q117" s="114"/>
      <c r="R117" s="124"/>
    </row>
    <row r="118" spans="2:18" x14ac:dyDescent="0.2">
      <c r="B118" s="126"/>
      <c r="C118" s="125"/>
      <c r="D118" s="125"/>
      <c r="E118" s="124"/>
      <c r="F118" s="169"/>
      <c r="G118" s="169"/>
      <c r="H118" s="169"/>
      <c r="I118" s="169"/>
      <c r="J118" s="169"/>
      <c r="K118" s="169"/>
      <c r="L118" s="169"/>
      <c r="M118" s="169"/>
      <c r="N118" s="114"/>
      <c r="O118" s="114"/>
      <c r="P118" s="114"/>
      <c r="Q118" s="114"/>
      <c r="R118" s="124"/>
    </row>
    <row r="119" spans="2:18" x14ac:dyDescent="0.2">
      <c r="B119" s="125"/>
      <c r="C119" s="125"/>
      <c r="D119" s="125"/>
      <c r="E119" s="125"/>
      <c r="F119" s="142"/>
      <c r="G119" s="144"/>
      <c r="H119" s="142"/>
      <c r="I119" s="142"/>
      <c r="J119" s="142"/>
      <c r="K119" s="142"/>
      <c r="L119" s="142"/>
      <c r="M119" s="142"/>
      <c r="N119" s="114"/>
      <c r="O119" s="114"/>
      <c r="P119" s="114"/>
      <c r="Q119" s="114"/>
      <c r="R119" s="124"/>
    </row>
    <row r="120" spans="2:18" x14ac:dyDescent="0.2">
      <c r="B120" s="142"/>
      <c r="C120" s="140"/>
      <c r="D120" s="143"/>
      <c r="E120" s="143"/>
      <c r="F120" s="143"/>
      <c r="G120" s="143"/>
      <c r="H120" s="143"/>
      <c r="I120" s="143"/>
      <c r="J120" s="143"/>
      <c r="K120" s="143"/>
      <c r="L120" s="143"/>
      <c r="M120" s="143"/>
      <c r="N120" s="114"/>
      <c r="O120" s="114"/>
      <c r="P120" s="114"/>
      <c r="Q120" s="114"/>
      <c r="R120" s="124"/>
    </row>
    <row r="121" spans="2:18" x14ac:dyDescent="0.2">
      <c r="B121" s="124"/>
      <c r="C121" s="124"/>
      <c r="D121" s="124"/>
      <c r="E121" s="124"/>
      <c r="F121" s="124"/>
      <c r="G121" s="124"/>
      <c r="H121" s="124"/>
      <c r="I121" s="124"/>
      <c r="J121" s="124"/>
      <c r="K121" s="124"/>
      <c r="L121" s="124"/>
      <c r="M121" s="124"/>
      <c r="N121" s="114"/>
      <c r="O121" s="114"/>
      <c r="P121" s="114"/>
      <c r="Q121" s="114"/>
      <c r="R121" s="124"/>
    </row>
    <row r="122" spans="2:18" ht="33" customHeight="1" x14ac:dyDescent="0.2">
      <c r="B122" s="145"/>
      <c r="C122" s="125"/>
      <c r="D122" s="125"/>
      <c r="E122" s="124"/>
      <c r="F122" s="124"/>
      <c r="G122" s="124"/>
      <c r="H122" s="124"/>
      <c r="I122" s="124"/>
      <c r="J122" s="124"/>
      <c r="K122" s="124"/>
      <c r="L122" s="124"/>
      <c r="M122" s="124"/>
      <c r="N122" s="114"/>
      <c r="O122" s="114"/>
      <c r="P122" s="114"/>
      <c r="Q122" s="114"/>
      <c r="R122" s="124"/>
    </row>
    <row r="123" spans="2:18" x14ac:dyDescent="0.2">
      <c r="B123" s="125"/>
      <c r="C123" s="125"/>
      <c r="D123" s="125"/>
      <c r="E123" s="125"/>
      <c r="F123" s="169"/>
      <c r="G123" s="169"/>
      <c r="H123" s="169"/>
      <c r="I123" s="169"/>
      <c r="J123" s="169"/>
      <c r="K123" s="169"/>
      <c r="L123" s="169"/>
      <c r="M123" s="169"/>
      <c r="N123" s="114"/>
      <c r="O123" s="114"/>
      <c r="P123" s="114"/>
      <c r="Q123" s="114"/>
      <c r="R123" s="124"/>
    </row>
    <row r="124" spans="2:18" x14ac:dyDescent="0.2">
      <c r="B124" s="127"/>
      <c r="C124" s="140"/>
      <c r="D124" s="125"/>
      <c r="E124" s="124"/>
      <c r="F124" s="146"/>
      <c r="G124" s="146"/>
      <c r="H124" s="146"/>
      <c r="I124" s="146"/>
      <c r="J124" s="146"/>
      <c r="K124" s="146"/>
      <c r="L124" s="146"/>
      <c r="M124" s="146"/>
      <c r="N124" s="114"/>
      <c r="O124" s="114"/>
      <c r="P124" s="114"/>
      <c r="Q124" s="114"/>
      <c r="R124" s="124"/>
    </row>
    <row r="125" spans="2:18" ht="26.25" customHeight="1" x14ac:dyDescent="0.2">
      <c r="B125" s="145"/>
      <c r="C125" s="125"/>
      <c r="D125" s="125"/>
      <c r="E125" s="124"/>
      <c r="F125" s="147"/>
      <c r="G125" s="148"/>
      <c r="H125" s="147"/>
      <c r="I125" s="148"/>
      <c r="J125" s="147"/>
      <c r="K125" s="148"/>
      <c r="L125" s="147"/>
      <c r="M125" s="148"/>
      <c r="N125" s="114"/>
      <c r="O125" s="114"/>
      <c r="P125" s="114"/>
      <c r="Q125" s="114"/>
      <c r="R125" s="124"/>
    </row>
    <row r="126" spans="2:18" x14ac:dyDescent="0.2">
      <c r="B126" s="125"/>
      <c r="C126" s="125"/>
      <c r="D126" s="125"/>
      <c r="E126" s="125"/>
      <c r="F126" s="124"/>
      <c r="G126" s="124"/>
      <c r="H126" s="124"/>
      <c r="I126" s="124"/>
      <c r="J126" s="124"/>
      <c r="K126" s="124"/>
      <c r="L126" s="124"/>
      <c r="M126" s="124"/>
      <c r="N126" s="114"/>
      <c r="O126" s="114"/>
      <c r="P126" s="114"/>
      <c r="Q126" s="114"/>
      <c r="R126" s="124"/>
    </row>
    <row r="127" spans="2:18" x14ac:dyDescent="0.2">
      <c r="B127" s="124"/>
      <c r="C127" s="140"/>
      <c r="D127" s="124"/>
      <c r="E127" s="124"/>
      <c r="F127" s="124"/>
      <c r="G127" s="124"/>
      <c r="H127" s="124"/>
      <c r="I127" s="124"/>
      <c r="J127" s="124"/>
      <c r="K127" s="124"/>
      <c r="L127" s="124"/>
      <c r="M127" s="124"/>
      <c r="N127" s="114"/>
      <c r="O127" s="114"/>
      <c r="P127" s="114"/>
      <c r="Q127" s="114"/>
      <c r="R127" s="124"/>
    </row>
    <row r="128" spans="2:18" x14ac:dyDescent="0.2">
      <c r="B128" s="149"/>
      <c r="C128" s="149"/>
      <c r="D128" s="146"/>
      <c r="E128" s="146"/>
      <c r="F128" s="146"/>
      <c r="G128" s="146"/>
      <c r="H128" s="146"/>
      <c r="I128" s="146"/>
      <c r="J128" s="146"/>
      <c r="K128" s="146"/>
      <c r="L128" s="146"/>
      <c r="M128" s="146"/>
      <c r="N128" s="114"/>
      <c r="O128" s="114"/>
      <c r="P128" s="114"/>
      <c r="Q128" s="114"/>
      <c r="R128" s="124"/>
    </row>
    <row r="129" spans="1:18" s="114" customFormat="1" x14ac:dyDescent="0.2">
      <c r="A129" s="124"/>
      <c r="B129" s="150"/>
      <c r="C129" s="150"/>
      <c r="D129" s="150"/>
      <c r="E129" s="150"/>
      <c r="F129" s="150"/>
      <c r="G129" s="150"/>
      <c r="H129" s="151"/>
      <c r="I129" s="148"/>
      <c r="J129" s="151"/>
      <c r="K129" s="148"/>
      <c r="L129" s="151"/>
      <c r="M129" s="148"/>
      <c r="R129" s="124"/>
    </row>
    <row r="130" spans="1:18" s="114" customFormat="1" x14ac:dyDescent="0.2">
      <c r="A130" s="124"/>
      <c r="B130" s="152"/>
      <c r="C130" s="152"/>
      <c r="D130" s="152"/>
      <c r="E130" s="152"/>
      <c r="F130" s="152"/>
      <c r="G130" s="152"/>
      <c r="H130" s="124"/>
      <c r="I130" s="124"/>
      <c r="J130" s="124"/>
      <c r="K130" s="124"/>
      <c r="L130" s="124"/>
      <c r="M130" s="124"/>
      <c r="R130" s="124"/>
    </row>
    <row r="131" spans="1:18" s="114" customFormat="1" x14ac:dyDescent="0.2">
      <c r="A131" s="124"/>
      <c r="B131" s="124"/>
      <c r="C131" s="12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4"/>
      <c r="R131" s="124"/>
    </row>
    <row r="132" spans="1:18" x14ac:dyDescent="0.2">
      <c r="B132" s="124"/>
      <c r="C132" s="124"/>
      <c r="D132" s="124"/>
      <c r="E132" s="124"/>
      <c r="F132" s="124"/>
      <c r="G132" s="124"/>
      <c r="H132" s="124"/>
      <c r="I132" s="124"/>
      <c r="J132" s="124"/>
      <c r="K132" s="124"/>
      <c r="L132" s="124"/>
      <c r="M132" s="124"/>
      <c r="N132" s="114"/>
      <c r="O132" s="114"/>
      <c r="P132" s="114"/>
      <c r="Q132" s="114"/>
      <c r="R132" s="124"/>
    </row>
  </sheetData>
  <mergeCells count="19">
    <mergeCell ref="F123:G123"/>
    <mergeCell ref="H123:I123"/>
    <mergeCell ref="J123:K123"/>
    <mergeCell ref="L123:M123"/>
    <mergeCell ref="B2:F2"/>
    <mergeCell ref="C62:F62"/>
    <mergeCell ref="I62:L62"/>
    <mergeCell ref="C7:F7"/>
    <mergeCell ref="I7:L7"/>
    <mergeCell ref="H96:M100"/>
    <mergeCell ref="F118:G118"/>
    <mergeCell ref="H118:I118"/>
    <mergeCell ref="J118:K118"/>
    <mergeCell ref="L118:M118"/>
    <mergeCell ref="O7:R7"/>
    <mergeCell ref="C35:F35"/>
    <mergeCell ref="I35:L35"/>
    <mergeCell ref="O35:R35"/>
    <mergeCell ref="O62:R6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Pl</vt:lpstr>
      <vt:lpstr>Eng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lastModifiedBy>zpl</cp:lastModifiedBy>
  <cp:lastPrinted>2022-02-14T13:06:19Z</cp:lastPrinted>
  <dcterms:created xsi:type="dcterms:W3CDTF">2022-02-04T08:55:45Z</dcterms:created>
  <dcterms:modified xsi:type="dcterms:W3CDTF">2022-02-15T11:01:28Z</dcterms:modified>
</cp:coreProperties>
</file>