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zpl\Documents\STATYSTYKA\2021\pażdziernik 21\wyniki\"/>
    </mc:Choice>
  </mc:AlternateContent>
  <xr:revisionPtr revIDLastSave="0" documentId="13_ncr:1_{752663DD-5581-41C9-9B87-46448362721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l" sheetId="2" r:id="rId1"/>
    <sheet name="Eng" sheetId="1" r:id="rId2"/>
  </sheets>
  <definedNames>
    <definedName name="Excel_BuiltIn_Print_Area_2">#REF!</definedName>
    <definedName name="Excel_BuiltIn_Print_Area_4">#REF!</definedName>
    <definedName name="_xlnm.Print_Area" localSheetId="1">Eng!$A$1:$K$45</definedName>
    <definedName name="_xlnm.Print_Area" localSheetId="0">Pl!$A$1:$K$45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68" i="2" l="1"/>
  <c r="O66" i="2"/>
  <c r="N66" i="2"/>
  <c r="Q66" i="2" s="1"/>
  <c r="K66" i="2"/>
  <c r="E66" i="2"/>
  <c r="A66" i="2"/>
  <c r="G66" i="2" s="1"/>
  <c r="O65" i="2"/>
  <c r="N65" i="2"/>
  <c r="Q65" i="2" s="1"/>
  <c r="M65" i="2"/>
  <c r="K65" i="2"/>
  <c r="E65" i="2"/>
  <c r="A65" i="2"/>
  <c r="G65" i="2" s="1"/>
  <c r="O64" i="2"/>
  <c r="N64" i="2"/>
  <c r="Q64" i="2" s="1"/>
  <c r="K64" i="2"/>
  <c r="E64" i="2"/>
  <c r="A64" i="2"/>
  <c r="G64" i="2" s="1"/>
  <c r="O63" i="2"/>
  <c r="N63" i="2"/>
  <c r="Q63" i="2" s="1"/>
  <c r="M63" i="2"/>
  <c r="K63" i="2"/>
  <c r="E63" i="2"/>
  <c r="A63" i="2"/>
  <c r="G63" i="2" s="1"/>
  <c r="O62" i="2"/>
  <c r="N62" i="2"/>
  <c r="Q62" i="2" s="1"/>
  <c r="K62" i="2"/>
  <c r="E62" i="2"/>
  <c r="A62" i="2"/>
  <c r="G62" i="2" s="1"/>
  <c r="O61" i="2"/>
  <c r="N61" i="2"/>
  <c r="Q61" i="2" s="1"/>
  <c r="M61" i="2"/>
  <c r="K61" i="2"/>
  <c r="E61" i="2"/>
  <c r="A61" i="2"/>
  <c r="G61" i="2" s="1"/>
  <c r="O60" i="2"/>
  <c r="N60" i="2"/>
  <c r="Q60" i="2" s="1"/>
  <c r="K60" i="2"/>
  <c r="E60" i="2"/>
  <c r="A60" i="2"/>
  <c r="G60" i="2" s="1"/>
  <c r="O59" i="2"/>
  <c r="N59" i="2"/>
  <c r="Q59" i="2" s="1"/>
  <c r="M59" i="2"/>
  <c r="K59" i="2"/>
  <c r="E59" i="2"/>
  <c r="A59" i="2"/>
  <c r="G59" i="2" s="1"/>
  <c r="O58" i="2"/>
  <c r="N58" i="2"/>
  <c r="Q58" i="2" s="1"/>
  <c r="K58" i="2"/>
  <c r="E58" i="2"/>
  <c r="A58" i="2"/>
  <c r="G58" i="2" s="1"/>
  <c r="O57" i="2"/>
  <c r="N57" i="2"/>
  <c r="Q57" i="2" s="1"/>
  <c r="I57" i="2"/>
  <c r="H57" i="2"/>
  <c r="K57" i="2" s="1"/>
  <c r="C57" i="2"/>
  <c r="B57" i="2"/>
  <c r="E57" i="2" s="1"/>
  <c r="A57" i="2"/>
  <c r="G57" i="2" s="1"/>
  <c r="O56" i="2"/>
  <c r="N56" i="2"/>
  <c r="Q56" i="2" s="1"/>
  <c r="M56" i="2"/>
  <c r="K56" i="2"/>
  <c r="E56" i="2"/>
  <c r="A56" i="2"/>
  <c r="G56" i="2" s="1"/>
  <c r="O55" i="2"/>
  <c r="N55" i="2"/>
  <c r="Q55" i="2" s="1"/>
  <c r="K55" i="2"/>
  <c r="E55" i="2"/>
  <c r="A55" i="2"/>
  <c r="G55" i="2" s="1"/>
  <c r="O54" i="2"/>
  <c r="O68" i="2" s="1"/>
  <c r="N54" i="2"/>
  <c r="Q54" i="2" s="1"/>
  <c r="I54" i="2"/>
  <c r="I68" i="2" s="1"/>
  <c r="H54" i="2"/>
  <c r="K54" i="2" s="1"/>
  <c r="C54" i="2"/>
  <c r="C68" i="2" s="1"/>
  <c r="B54" i="2"/>
  <c r="E54" i="2" s="1"/>
  <c r="A54" i="2"/>
  <c r="G54" i="2" s="1"/>
  <c r="Q53" i="2"/>
  <c r="O53" i="2"/>
  <c r="N53" i="2"/>
  <c r="K53" i="2"/>
  <c r="I53" i="2"/>
  <c r="H53" i="2"/>
  <c r="E53" i="2"/>
  <c r="C53" i="2"/>
  <c r="B53" i="2"/>
  <c r="N50" i="2"/>
  <c r="H50" i="2"/>
  <c r="B50" i="2"/>
  <c r="G45" i="2"/>
  <c r="M45" i="2"/>
  <c r="O43" i="2"/>
  <c r="N43" i="2"/>
  <c r="Q43" i="2" s="1"/>
  <c r="K43" i="2"/>
  <c r="E43" i="2"/>
  <c r="A43" i="2"/>
  <c r="G43" i="2" s="1"/>
  <c r="O42" i="2"/>
  <c r="N42" i="2"/>
  <c r="Q42" i="2" s="1"/>
  <c r="K42" i="2"/>
  <c r="E42" i="2"/>
  <c r="A42" i="2"/>
  <c r="G42" i="2" s="1"/>
  <c r="O41" i="2"/>
  <c r="N41" i="2"/>
  <c r="Q41" i="2" s="1"/>
  <c r="K41" i="2"/>
  <c r="E41" i="2"/>
  <c r="A41" i="2"/>
  <c r="G41" i="2" s="1"/>
  <c r="O40" i="2"/>
  <c r="N40" i="2"/>
  <c r="Q40" i="2" s="1"/>
  <c r="K40" i="2"/>
  <c r="E40" i="2"/>
  <c r="A40" i="2"/>
  <c r="G40" i="2" s="1"/>
  <c r="O39" i="2"/>
  <c r="N39" i="2"/>
  <c r="Q39" i="2" s="1"/>
  <c r="K39" i="2"/>
  <c r="E39" i="2"/>
  <c r="A39" i="2"/>
  <c r="G39" i="2" s="1"/>
  <c r="O38" i="2"/>
  <c r="N38" i="2"/>
  <c r="Q38" i="2" s="1"/>
  <c r="K38" i="2"/>
  <c r="E38" i="2"/>
  <c r="A38" i="2"/>
  <c r="G38" i="2" s="1"/>
  <c r="O37" i="2"/>
  <c r="N37" i="2"/>
  <c r="Q37" i="2" s="1"/>
  <c r="K37" i="2"/>
  <c r="E37" i="2"/>
  <c r="A37" i="2"/>
  <c r="G37" i="2" s="1"/>
  <c r="O36" i="2"/>
  <c r="N36" i="2"/>
  <c r="Q36" i="2" s="1"/>
  <c r="K36" i="2"/>
  <c r="E36" i="2"/>
  <c r="A36" i="2"/>
  <c r="G36" i="2" s="1"/>
  <c r="O35" i="2"/>
  <c r="N35" i="2"/>
  <c r="Q35" i="2" s="1"/>
  <c r="K35" i="2"/>
  <c r="E35" i="2"/>
  <c r="A35" i="2"/>
  <c r="G35" i="2" s="1"/>
  <c r="O34" i="2"/>
  <c r="M34" i="2"/>
  <c r="I34" i="2"/>
  <c r="H34" i="2"/>
  <c r="K34" i="2" s="1"/>
  <c r="G34" i="2"/>
  <c r="C34" i="2"/>
  <c r="B34" i="2"/>
  <c r="E34" i="2" s="1"/>
  <c r="A34" i="2"/>
  <c r="O33" i="2"/>
  <c r="N33" i="2"/>
  <c r="Q33" i="2" s="1"/>
  <c r="K33" i="2"/>
  <c r="E33" i="2"/>
  <c r="A33" i="2"/>
  <c r="G33" i="2" s="1"/>
  <c r="O32" i="2"/>
  <c r="N32" i="2"/>
  <c r="Q32" i="2" s="1"/>
  <c r="M32" i="2"/>
  <c r="K32" i="2"/>
  <c r="E32" i="2"/>
  <c r="A32" i="2"/>
  <c r="G32" i="2" s="1"/>
  <c r="O31" i="2"/>
  <c r="O45" i="2" s="1"/>
  <c r="M31" i="2"/>
  <c r="I31" i="2"/>
  <c r="I45" i="2" s="1"/>
  <c r="H31" i="2"/>
  <c r="K31" i="2" s="1"/>
  <c r="C31" i="2"/>
  <c r="C45" i="2" s="1"/>
  <c r="B31" i="2"/>
  <c r="E31" i="2" s="1"/>
  <c r="A31" i="2"/>
  <c r="G31" i="2" s="1"/>
  <c r="Q30" i="2"/>
  <c r="O30" i="2"/>
  <c r="N30" i="2"/>
  <c r="K30" i="2"/>
  <c r="I30" i="2"/>
  <c r="H30" i="2"/>
  <c r="E30" i="2"/>
  <c r="C30" i="2"/>
  <c r="B30" i="2"/>
  <c r="N27" i="2"/>
  <c r="H27" i="2"/>
  <c r="B27" i="2"/>
  <c r="M23" i="2"/>
  <c r="I23" i="2"/>
  <c r="H23" i="2"/>
  <c r="K23" i="2" s="1"/>
  <c r="G23" i="2"/>
  <c r="C23" i="2"/>
  <c r="B23" i="2"/>
  <c r="E23" i="2" s="1"/>
  <c r="Q21" i="2"/>
  <c r="O21" i="2"/>
  <c r="N21" i="2"/>
  <c r="M21" i="2"/>
  <c r="K21" i="2"/>
  <c r="G21" i="2"/>
  <c r="E21" i="2"/>
  <c r="O20" i="2"/>
  <c r="Q20" i="2" s="1"/>
  <c r="N20" i="2"/>
  <c r="M20" i="2"/>
  <c r="K20" i="2"/>
  <c r="G20" i="2"/>
  <c r="E20" i="2"/>
  <c r="O19" i="2"/>
  <c r="N19" i="2"/>
  <c r="M19" i="2"/>
  <c r="K19" i="2"/>
  <c r="G19" i="2"/>
  <c r="E19" i="2"/>
  <c r="O18" i="2"/>
  <c r="N18" i="2"/>
  <c r="Q18" i="2" s="1"/>
  <c r="M18" i="2"/>
  <c r="K18" i="2"/>
  <c r="G18" i="2"/>
  <c r="E18" i="2"/>
  <c r="Q17" i="2"/>
  <c r="O17" i="2"/>
  <c r="N17" i="2"/>
  <c r="M17" i="2"/>
  <c r="K17" i="2"/>
  <c r="G17" i="2"/>
  <c r="E17" i="2"/>
  <c r="O16" i="2"/>
  <c r="Q16" i="2" s="1"/>
  <c r="N16" i="2"/>
  <c r="M16" i="2"/>
  <c r="K16" i="2"/>
  <c r="G16" i="2"/>
  <c r="E16" i="2"/>
  <c r="O15" i="2"/>
  <c r="N15" i="2"/>
  <c r="M15" i="2"/>
  <c r="K15" i="2"/>
  <c r="G15" i="2"/>
  <c r="E15" i="2"/>
  <c r="O14" i="2"/>
  <c r="N14" i="2"/>
  <c r="Q14" i="2" s="1"/>
  <c r="M14" i="2"/>
  <c r="K14" i="2"/>
  <c r="G14" i="2"/>
  <c r="E14" i="2"/>
  <c r="Q13" i="2"/>
  <c r="O13" i="2"/>
  <c r="N13" i="2"/>
  <c r="N12" i="2" s="1"/>
  <c r="M13" i="2"/>
  <c r="K13" i="2"/>
  <c r="G13" i="2"/>
  <c r="E13" i="2"/>
  <c r="M12" i="2"/>
  <c r="K12" i="2"/>
  <c r="I12" i="2"/>
  <c r="H12" i="2"/>
  <c r="G12" i="2"/>
  <c r="E12" i="2"/>
  <c r="C12" i="2"/>
  <c r="B12" i="2"/>
  <c r="O11" i="2"/>
  <c r="N11" i="2"/>
  <c r="Q11" i="2" s="1"/>
  <c r="M11" i="2"/>
  <c r="K11" i="2"/>
  <c r="G11" i="2"/>
  <c r="E11" i="2"/>
  <c r="O10" i="2"/>
  <c r="N10" i="2"/>
  <c r="M10" i="2"/>
  <c r="K10" i="2"/>
  <c r="G10" i="2"/>
  <c r="E10" i="2"/>
  <c r="M9" i="2"/>
  <c r="K9" i="2"/>
  <c r="I9" i="2"/>
  <c r="H9" i="2"/>
  <c r="G9" i="2"/>
  <c r="E9" i="2"/>
  <c r="C9" i="2"/>
  <c r="B9" i="2"/>
  <c r="M33" i="2" l="1"/>
  <c r="M54" i="2"/>
  <c r="M58" i="2"/>
  <c r="M60" i="2"/>
  <c r="M62" i="2"/>
  <c r="M64" i="2"/>
  <c r="M66" i="2"/>
  <c r="G68" i="2"/>
  <c r="Q10" i="2"/>
  <c r="N9" i="2"/>
  <c r="O12" i="2"/>
  <c r="Q12" i="2" s="1"/>
  <c r="N34" i="2"/>
  <c r="Q34" i="2" s="1"/>
  <c r="M57" i="2"/>
  <c r="O9" i="2"/>
  <c r="O23" i="2" s="1"/>
  <c r="Q19" i="2"/>
  <c r="M35" i="2"/>
  <c r="M37" i="2"/>
  <c r="M39" i="2"/>
  <c r="M41" i="2"/>
  <c r="M43" i="2"/>
  <c r="B45" i="2"/>
  <c r="E45" i="2" s="1"/>
  <c r="M55" i="2"/>
  <c r="Q15" i="2"/>
  <c r="N31" i="2"/>
  <c r="M36" i="2"/>
  <c r="M38" i="2"/>
  <c r="M40" i="2"/>
  <c r="M42" i="2"/>
  <c r="H45" i="2"/>
  <c r="K45" i="2" s="1"/>
  <c r="B68" i="2"/>
  <c r="E68" i="2" s="1"/>
  <c r="H68" i="2"/>
  <c r="K68" i="2" s="1"/>
  <c r="N68" i="2"/>
  <c r="Q68" i="2" s="1"/>
  <c r="A68" i="1"/>
  <c r="M68" i="1" s="1"/>
  <c r="K66" i="1"/>
  <c r="O66" i="1"/>
  <c r="E66" i="1"/>
  <c r="A66" i="1"/>
  <c r="M66" i="1" s="1"/>
  <c r="K65" i="1"/>
  <c r="O65" i="1"/>
  <c r="E65" i="1"/>
  <c r="A65" i="1"/>
  <c r="M65" i="1" s="1"/>
  <c r="K64" i="1"/>
  <c r="O64" i="1"/>
  <c r="E64" i="1"/>
  <c r="A64" i="1"/>
  <c r="M64" i="1" s="1"/>
  <c r="K63" i="1"/>
  <c r="O63" i="1"/>
  <c r="E63" i="1"/>
  <c r="A63" i="1"/>
  <c r="M63" i="1" s="1"/>
  <c r="K62" i="1"/>
  <c r="O62" i="1"/>
  <c r="E62" i="1"/>
  <c r="A62" i="1"/>
  <c r="M62" i="1" s="1"/>
  <c r="K61" i="1"/>
  <c r="O61" i="1"/>
  <c r="E61" i="1"/>
  <c r="A61" i="1"/>
  <c r="M61" i="1" s="1"/>
  <c r="K60" i="1"/>
  <c r="O60" i="1"/>
  <c r="E60" i="1"/>
  <c r="A60" i="1"/>
  <c r="M60" i="1" s="1"/>
  <c r="K59" i="1"/>
  <c r="O59" i="1"/>
  <c r="E59" i="1"/>
  <c r="A59" i="1"/>
  <c r="M59" i="1" s="1"/>
  <c r="I57" i="1"/>
  <c r="K58" i="1"/>
  <c r="O58" i="1"/>
  <c r="E58" i="1"/>
  <c r="A58" i="1"/>
  <c r="M58" i="1" s="1"/>
  <c r="C57" i="1"/>
  <c r="B57" i="1"/>
  <c r="A57" i="1"/>
  <c r="M57" i="1" s="1"/>
  <c r="K56" i="1"/>
  <c r="O56" i="1"/>
  <c r="E56" i="1"/>
  <c r="A56" i="1"/>
  <c r="M56" i="1" s="1"/>
  <c r="K55" i="1"/>
  <c r="O55" i="1"/>
  <c r="E55" i="1"/>
  <c r="A55" i="1"/>
  <c r="M55" i="1" s="1"/>
  <c r="I54" i="1"/>
  <c r="I68" i="1" s="1"/>
  <c r="H54" i="1"/>
  <c r="K54" i="1" s="1"/>
  <c r="A54" i="1"/>
  <c r="M54" i="1" s="1"/>
  <c r="N53" i="1"/>
  <c r="K53" i="1"/>
  <c r="H53" i="1"/>
  <c r="E53" i="1"/>
  <c r="H50" i="1"/>
  <c r="B50" i="1"/>
  <c r="A45" i="1"/>
  <c r="M45" i="1" s="1"/>
  <c r="K43" i="1"/>
  <c r="O43" i="1"/>
  <c r="E43" i="1"/>
  <c r="A43" i="1"/>
  <c r="M43" i="1" s="1"/>
  <c r="K42" i="1"/>
  <c r="O42" i="1"/>
  <c r="E42" i="1"/>
  <c r="A42" i="1"/>
  <c r="M42" i="1" s="1"/>
  <c r="K41" i="1"/>
  <c r="O41" i="1"/>
  <c r="E41" i="1"/>
  <c r="A41" i="1"/>
  <c r="M41" i="1" s="1"/>
  <c r="O40" i="1"/>
  <c r="K40" i="1"/>
  <c r="E40" i="1"/>
  <c r="A40" i="1"/>
  <c r="M40" i="1" s="1"/>
  <c r="K39" i="1"/>
  <c r="O39" i="1"/>
  <c r="E39" i="1"/>
  <c r="A39" i="1"/>
  <c r="M39" i="1" s="1"/>
  <c r="K38" i="1"/>
  <c r="G38" i="1"/>
  <c r="O38" i="1"/>
  <c r="E38" i="1"/>
  <c r="A38" i="1"/>
  <c r="M38" i="1" s="1"/>
  <c r="K37" i="1"/>
  <c r="O37" i="1"/>
  <c r="E37" i="1"/>
  <c r="A37" i="1"/>
  <c r="M37" i="1" s="1"/>
  <c r="K36" i="1"/>
  <c r="O36" i="1"/>
  <c r="E36" i="1"/>
  <c r="A36" i="1"/>
  <c r="M36" i="1" s="1"/>
  <c r="K35" i="1"/>
  <c r="C34" i="1"/>
  <c r="E35" i="1"/>
  <c r="A35" i="1"/>
  <c r="M35" i="1" s="1"/>
  <c r="I34" i="1"/>
  <c r="H34" i="1"/>
  <c r="A34" i="1"/>
  <c r="M34" i="1" s="1"/>
  <c r="K33" i="1"/>
  <c r="O33" i="1"/>
  <c r="E33" i="1"/>
  <c r="A33" i="1"/>
  <c r="M33" i="1" s="1"/>
  <c r="I31" i="1"/>
  <c r="I45" i="1" s="1"/>
  <c r="K32" i="1"/>
  <c r="O32" i="1"/>
  <c r="E32" i="1"/>
  <c r="A32" i="1"/>
  <c r="M32" i="1" s="1"/>
  <c r="C31" i="1"/>
  <c r="C45" i="1" s="1"/>
  <c r="B31" i="1"/>
  <c r="E31" i="1" s="1"/>
  <c r="A31" i="1"/>
  <c r="M31" i="1" s="1"/>
  <c r="N30" i="1"/>
  <c r="H30" i="1"/>
  <c r="E30" i="1"/>
  <c r="C30" i="1"/>
  <c r="H27" i="1"/>
  <c r="M23" i="1"/>
  <c r="G23" i="1"/>
  <c r="M21" i="1"/>
  <c r="K21" i="1"/>
  <c r="G21" i="1"/>
  <c r="E21" i="1"/>
  <c r="O21" i="1"/>
  <c r="N21" i="1"/>
  <c r="M20" i="1"/>
  <c r="K20" i="1"/>
  <c r="G20" i="1"/>
  <c r="E20" i="1"/>
  <c r="O20" i="1"/>
  <c r="N20" i="1"/>
  <c r="O19" i="1"/>
  <c r="M19" i="1"/>
  <c r="K19" i="1"/>
  <c r="G19" i="1"/>
  <c r="E19" i="1"/>
  <c r="M18" i="1"/>
  <c r="K18" i="1"/>
  <c r="G18" i="1"/>
  <c r="O18" i="1"/>
  <c r="E18" i="1"/>
  <c r="M17" i="1"/>
  <c r="K17" i="1"/>
  <c r="G17" i="1"/>
  <c r="O17" i="1"/>
  <c r="N17" i="1"/>
  <c r="M16" i="1"/>
  <c r="K16" i="1"/>
  <c r="G16" i="1"/>
  <c r="O16" i="1"/>
  <c r="N16" i="1"/>
  <c r="M15" i="1"/>
  <c r="K15" i="1"/>
  <c r="G15" i="1"/>
  <c r="E15" i="1"/>
  <c r="N15" i="1"/>
  <c r="M14" i="1"/>
  <c r="K14" i="1"/>
  <c r="G14" i="1"/>
  <c r="O14" i="1"/>
  <c r="E14" i="1"/>
  <c r="M13" i="1"/>
  <c r="H12" i="1"/>
  <c r="K12" i="1" s="1"/>
  <c r="G13" i="1"/>
  <c r="E13" i="1"/>
  <c r="O13" i="1"/>
  <c r="B12" i="1"/>
  <c r="M12" i="1"/>
  <c r="I12" i="1"/>
  <c r="G12" i="1"/>
  <c r="M11" i="1"/>
  <c r="K11" i="1"/>
  <c r="G11" i="1"/>
  <c r="O11" i="1"/>
  <c r="E11" i="1"/>
  <c r="M10" i="1"/>
  <c r="I9" i="1"/>
  <c r="I23" i="1" s="1"/>
  <c r="K10" i="1"/>
  <c r="G10" i="1"/>
  <c r="O10" i="1"/>
  <c r="B9" i="1"/>
  <c r="M9" i="1"/>
  <c r="G9" i="1"/>
  <c r="Q53" i="1"/>
  <c r="O53" i="1"/>
  <c r="K30" i="1"/>
  <c r="I30" i="1"/>
  <c r="C53" i="1"/>
  <c r="B53" i="1"/>
  <c r="N27" i="1"/>
  <c r="B27" i="1"/>
  <c r="G40" i="1" l="1"/>
  <c r="N23" i="2"/>
  <c r="Q23" i="2" s="1"/>
  <c r="Q9" i="2"/>
  <c r="Q31" i="2"/>
  <c r="N45" i="2"/>
  <c r="Q45" i="2" s="1"/>
  <c r="G36" i="1"/>
  <c r="G56" i="1"/>
  <c r="G58" i="1"/>
  <c r="G64" i="1"/>
  <c r="G66" i="1"/>
  <c r="Q17" i="1"/>
  <c r="G32" i="1"/>
  <c r="G34" i="1"/>
  <c r="G45" i="1"/>
  <c r="G54" i="1"/>
  <c r="G60" i="1"/>
  <c r="Q21" i="1"/>
  <c r="K34" i="1"/>
  <c r="G42" i="1"/>
  <c r="E57" i="1"/>
  <c r="G62" i="1"/>
  <c r="O57" i="1"/>
  <c r="Q16" i="1"/>
  <c r="O54" i="1"/>
  <c r="O68" i="1" s="1"/>
  <c r="Q20" i="1"/>
  <c r="B23" i="1"/>
  <c r="O35" i="1"/>
  <c r="O34" i="1" s="1"/>
  <c r="N50" i="1"/>
  <c r="C9" i="1"/>
  <c r="C23" i="1" s="1"/>
  <c r="C12" i="1"/>
  <c r="E12" i="1" s="1"/>
  <c r="K13" i="1"/>
  <c r="E17" i="1"/>
  <c r="G31" i="1"/>
  <c r="G33" i="1"/>
  <c r="G35" i="1"/>
  <c r="G37" i="1"/>
  <c r="G39" i="1"/>
  <c r="G41" i="1"/>
  <c r="G43" i="1"/>
  <c r="G55" i="1"/>
  <c r="G57" i="1"/>
  <c r="G59" i="1"/>
  <c r="G61" i="1"/>
  <c r="G63" i="1"/>
  <c r="G65" i="1"/>
  <c r="G68" i="1"/>
  <c r="H31" i="1"/>
  <c r="N38" i="1"/>
  <c r="Q38" i="1" s="1"/>
  <c r="B54" i="1"/>
  <c r="N56" i="1"/>
  <c r="Q56" i="1" s="1"/>
  <c r="H57" i="1"/>
  <c r="K57" i="1" s="1"/>
  <c r="N58" i="1"/>
  <c r="N60" i="1"/>
  <c r="Q60" i="1" s="1"/>
  <c r="N64" i="1"/>
  <c r="Q64" i="1" s="1"/>
  <c r="N66" i="1"/>
  <c r="Q66" i="1" s="1"/>
  <c r="H68" i="1"/>
  <c r="K68" i="1" s="1"/>
  <c r="N10" i="1"/>
  <c r="O15" i="1"/>
  <c r="O12" i="1" s="1"/>
  <c r="N18" i="1"/>
  <c r="Q18" i="1" s="1"/>
  <c r="N32" i="1"/>
  <c r="N36" i="1"/>
  <c r="Q36" i="1" s="1"/>
  <c r="N40" i="1"/>
  <c r="Q40" i="1" s="1"/>
  <c r="N42" i="1"/>
  <c r="Q42" i="1" s="1"/>
  <c r="B45" i="1"/>
  <c r="E45" i="1" s="1"/>
  <c r="O30" i="1"/>
  <c r="C54" i="1"/>
  <c r="C68" i="1" s="1"/>
  <c r="B34" i="1"/>
  <c r="E34" i="1" s="1"/>
  <c r="N62" i="1"/>
  <c r="Q62" i="1" s="1"/>
  <c r="H9" i="1"/>
  <c r="N13" i="1"/>
  <c r="E10" i="1"/>
  <c r="B30" i="1"/>
  <c r="Q30" i="1"/>
  <c r="I53" i="1"/>
  <c r="N19" i="1"/>
  <c r="Q19" i="1" s="1"/>
  <c r="N11" i="1"/>
  <c r="Q11" i="1" s="1"/>
  <c r="N14" i="1"/>
  <c r="Q14" i="1" s="1"/>
  <c r="E16" i="1"/>
  <c r="N33" i="1"/>
  <c r="Q33" i="1" s="1"/>
  <c r="N35" i="1"/>
  <c r="N37" i="1"/>
  <c r="Q37" i="1" s="1"/>
  <c r="N39" i="1"/>
  <c r="Q39" i="1" s="1"/>
  <c r="N41" i="1"/>
  <c r="Q41" i="1" s="1"/>
  <c r="N43" i="1"/>
  <c r="Q43" i="1" s="1"/>
  <c r="N55" i="1"/>
  <c r="N59" i="1"/>
  <c r="Q59" i="1" s="1"/>
  <c r="N61" i="1"/>
  <c r="Q61" i="1" s="1"/>
  <c r="N63" i="1"/>
  <c r="Q63" i="1" s="1"/>
  <c r="N65" i="1"/>
  <c r="Q65" i="1" s="1"/>
  <c r="E9" i="1" l="1"/>
  <c r="E23" i="1"/>
  <c r="N9" i="1"/>
  <c r="Q10" i="1"/>
  <c r="B68" i="1"/>
  <c r="E68" i="1" s="1"/>
  <c r="E54" i="1"/>
  <c r="O9" i="1"/>
  <c r="O23" i="1" s="1"/>
  <c r="H45" i="1"/>
  <c r="K45" i="1" s="1"/>
  <c r="K31" i="1"/>
  <c r="Q55" i="1"/>
  <c r="N54" i="1"/>
  <c r="K9" i="1"/>
  <c r="H23" i="1"/>
  <c r="K23" i="1" s="1"/>
  <c r="Q15" i="1"/>
  <c r="N12" i="1"/>
  <c r="Q12" i="1" s="1"/>
  <c r="Q13" i="1"/>
  <c r="O31" i="1"/>
  <c r="O45" i="1" s="1"/>
  <c r="N31" i="1"/>
  <c r="Q32" i="1"/>
  <c r="N57" i="1"/>
  <c r="Q57" i="1" s="1"/>
  <c r="Q58" i="1"/>
  <c r="Q35" i="1"/>
  <c r="N34" i="1"/>
  <c r="Q34" i="1" s="1"/>
  <c r="N68" i="1" l="1"/>
  <c r="Q68" i="1" s="1"/>
  <c r="Q54" i="1"/>
  <c r="Q9" i="1"/>
  <c r="N23" i="1"/>
  <c r="Q23" i="1" s="1"/>
  <c r="Q31" i="1"/>
  <c r="N45" i="1"/>
  <c r="Q45" i="1" s="1"/>
</calcChain>
</file>

<file path=xl/sharedStrings.xml><?xml version="1.0" encoding="utf-8"?>
<sst xmlns="http://schemas.openxmlformats.org/spreadsheetml/2006/main" count="66" uniqueCount="51">
  <si>
    <t>Leasing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</si>
  <si>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</si>
  <si>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</si>
  <si>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</si>
  <si>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</si>
  <si>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</si>
  <si>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</si>
  <si>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</si>
  <si>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</si>
  <si>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</si>
  <si>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</si>
  <si>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</si>
  <si>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</si>
  <si>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</si>
  <si>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 xml:space="preserve">Loans </t>
  </si>
  <si>
    <t>Leases + loans</t>
  </si>
  <si>
    <t>I-IX 2021 vs I-IX 2020</t>
  </si>
  <si>
    <t>I-IX 2020</t>
  </si>
  <si>
    <t>I-IX 2021</t>
  </si>
  <si>
    <t>I-IX 21 /
I-IX 20</t>
  </si>
  <si>
    <t>X 2021 vs X 2020</t>
  </si>
  <si>
    <t>X 2020</t>
  </si>
  <si>
    <t>X 2021</t>
  </si>
  <si>
    <t>X 21 /
X 20</t>
  </si>
  <si>
    <t>I-X 2021 vs I-X 2020</t>
  </si>
  <si>
    <t>I-X 2020</t>
  </si>
  <si>
    <t>I-X 2021</t>
  </si>
  <si>
    <t>I-X 21 /
I-X 20</t>
  </si>
  <si>
    <t xml:space="preserve">Polish Leasing Association </t>
  </si>
  <si>
    <t>Market [m PLN] October  2021.</t>
  </si>
  <si>
    <t>Warsaw, 2021.11.15</t>
  </si>
  <si>
    <t>Związek Polskiego Leasingu</t>
  </si>
  <si>
    <t>Finansowanie rynku - październik 2021 ( wartość  netto w mln PLN )</t>
  </si>
  <si>
    <t>Warszawa, 2021.11.15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</si>
  <si>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</si>
  <si>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</si>
  <si>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</si>
  <si>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</si>
  <si>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</si>
  <si>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</si>
  <si>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</si>
  <si>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</si>
  <si>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</si>
  <si>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MiU</t>
  </si>
  <si>
    <t>samoloty, statki, kolej</t>
  </si>
  <si>
    <t>Ruchomości(leasing)</t>
  </si>
  <si>
    <t>Leases</t>
  </si>
  <si>
    <t>Ruchomości (pożyczki)</t>
  </si>
  <si>
    <t>Ruchomości (Leasing+Pożyczki)</t>
  </si>
  <si>
    <t>Pożyczki</t>
  </si>
  <si>
    <t xml:space="preserve">Leasing + Pożyczki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</si>
</sst>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entury Gothic"/>
      <family val="2"/>
      <charset val="238"/>
    </font>
    <font>
      <sz val="8"/>
      <name val="Century Gothic"/>
      <family val="2"/>
      <charset val="238"/>
    </font>
    <font>
      <b/>
      <sz val="14"/>
      <color indexed="8"/>
      <name val="Century Gothic"/>
      <family val="2"/>
      <charset val="238"/>
    </font>
    <font>
      <b/>
      <sz val="11"/>
      <color indexed="8"/>
      <name val="Century Gothic"/>
      <family val="2"/>
      <charset val="238"/>
    </font>
    <font>
      <b/>
      <sz val="12"/>
      <color indexed="8"/>
      <name val="Century Gothic"/>
      <family val="2"/>
      <charset val="238"/>
    </font>
    <font>
      <b/>
      <sz val="8"/>
      <name val="Century Gothic"/>
      <family val="2"/>
      <charset val="238"/>
    </font>
    <font>
      <b/>
      <sz val="10"/>
      <name val="Century Gothic"/>
      <family val="2"/>
      <charset val="238"/>
    </font>
    <font>
      <sz val="10"/>
      <name val="Arial CE"/>
      <charset val="238"/>
    </font>
    <font>
      <b/>
      <sz val="12"/>
      <name val="Century Gothic"/>
      <family val="2"/>
      <charset val="238"/>
    </font>
    <font>
      <b/>
      <sz val="8"/>
      <color indexed="45"/>
      <name val="Century Gothic"/>
      <family val="2"/>
      <charset val="238"/>
    </font>
    <font>
      <b/>
      <sz val="14"/>
      <color indexed="8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0" borderId="0" xfId="2" applyFont="1"/>
    <xf numFmtId="0" fontId="3" fillId="0" borderId="0" xfId="2" applyFont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vertical="center"/>
    </xf>
    <xf numFmtId="164" fontId="2" fillId="0" borderId="2" xfId="2" applyNumberFormat="1" applyFont="1" applyFill="1" applyBorder="1" applyAlignment="1">
      <alignment vertical="center"/>
    </xf>
    <xf numFmtId="0" fontId="2" fillId="0" borderId="0" xfId="2" applyFont="1" applyFill="1"/>
    <xf numFmtId="165" fontId="3" fillId="0" borderId="2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0" borderId="2" xfId="2" applyFont="1" applyFill="1" applyBorder="1" applyAlignment="1">
      <alignment horizontal="left" vertical="center" indent="1"/>
    </xf>
    <xf numFmtId="164" fontId="3" fillId="0" borderId="2" xfId="2" applyNumberFormat="1" applyFont="1" applyFill="1" applyBorder="1" applyAlignment="1">
      <alignment vertical="center"/>
    </xf>
    <xf numFmtId="0" fontId="3" fillId="0" borderId="2" xfId="2" applyFont="1" applyFill="1" applyBorder="1" applyAlignment="1">
      <alignment horizontal="left" vertical="center" indent="2"/>
    </xf>
    <xf numFmtId="164" fontId="3" fillId="0" borderId="2" xfId="2" applyNumberFormat="1" applyFont="1" applyFill="1" applyBorder="1" applyAlignment="1">
      <alignment horizontal="right" vertical="center"/>
    </xf>
    <xf numFmtId="0" fontId="8" fillId="0" borderId="0" xfId="2" applyFont="1" applyFill="1" applyAlignment="1">
      <alignment vertical="center"/>
    </xf>
    <xf numFmtId="164" fontId="2" fillId="0" borderId="0" xfId="2" applyNumberFormat="1" applyFont="1" applyFill="1" applyAlignment="1">
      <alignment vertical="center"/>
    </xf>
    <xf numFmtId="3" fontId="3" fillId="0" borderId="0" xfId="2" applyNumberFormat="1" applyFont="1" applyFill="1" applyAlignment="1">
      <alignment vertical="center"/>
    </xf>
    <xf numFmtId="0" fontId="10" fillId="0" borderId="2" xfId="2" applyFont="1" applyFill="1" applyBorder="1" applyAlignment="1">
      <alignment vertical="center"/>
    </xf>
    <xf numFmtId="164" fontId="10" fillId="0" borderId="2" xfId="2" applyNumberFormat="1" applyFont="1" applyFill="1" applyBorder="1" applyAlignment="1">
      <alignment vertical="center"/>
    </xf>
    <xf numFmtId="165" fontId="10" fillId="0" borderId="2" xfId="1" applyNumberFormat="1" applyFont="1" applyFill="1" applyBorder="1" applyAlignment="1">
      <alignment vertical="center"/>
    </xf>
    <xf numFmtId="165" fontId="10" fillId="0" borderId="0" xfId="1" applyNumberFormat="1" applyFont="1" applyFill="1" applyBorder="1" applyAlignment="1">
      <alignment vertical="center"/>
    </xf>
    <xf numFmtId="164" fontId="2" fillId="0" borderId="0" xfId="2" applyNumberFormat="1" applyFont="1" applyFill="1" applyAlignment="1">
      <alignment horizontal="center" vertical="center"/>
    </xf>
    <xf numFmtId="9" fontId="2" fillId="0" borderId="0" xfId="1" applyFont="1" applyFill="1" applyAlignment="1">
      <alignment vertical="center"/>
    </xf>
    <xf numFmtId="165" fontId="11" fillId="0" borderId="0" xfId="1" applyNumberFormat="1" applyFont="1" applyFill="1" applyBorder="1" applyAlignment="1">
      <alignment vertical="center"/>
    </xf>
    <xf numFmtId="164" fontId="2" fillId="0" borderId="0" xfId="2" applyNumberFormat="1" applyFont="1"/>
    <xf numFmtId="164" fontId="2" fillId="0" borderId="0" xfId="2" applyNumberFormat="1" applyFont="1" applyFill="1"/>
    <xf numFmtId="0" fontId="5" fillId="0" borderId="0" xfId="2" applyFont="1" applyFill="1" applyAlignment="1">
      <alignment horizontal="center" vertical="center" wrapText="1"/>
    </xf>
    <xf numFmtId="0" fontId="12" fillId="3" borderId="0" xfId="2" applyFont="1" applyFill="1" applyAlignment="1">
      <alignment vertical="center"/>
    </xf>
    <xf numFmtId="0" fontId="13" fillId="3" borderId="0" xfId="2" applyFont="1" applyFill="1"/>
    <xf numFmtId="0" fontId="14" fillId="3" borderId="0" xfId="2" applyFont="1" applyFill="1"/>
    <xf numFmtId="0" fontId="15" fillId="3" borderId="0" xfId="2" applyFont="1" applyFill="1" applyAlignment="1">
      <alignment vertical="center"/>
    </xf>
    <xf numFmtId="0" fontId="16" fillId="3" borderId="2" xfId="2" applyFont="1" applyFill="1" applyBorder="1" applyAlignment="1">
      <alignment vertical="center"/>
    </xf>
    <xf numFmtId="0" fontId="14" fillId="3" borderId="2" xfId="2" applyFont="1" applyFill="1" applyBorder="1" applyAlignment="1">
      <alignment horizontal="left" vertical="center" indent="1"/>
    </xf>
    <xf numFmtId="0" fontId="14" fillId="3" borderId="2" xfId="2" applyFont="1" applyFill="1" applyBorder="1" applyAlignment="1">
      <alignment horizontal="left" vertical="center" indent="2"/>
    </xf>
    <xf numFmtId="0" fontId="16" fillId="3" borderId="0" xfId="2" applyFont="1" applyFill="1" applyAlignment="1">
      <alignment vertical="center"/>
    </xf>
    <xf numFmtId="0" fontId="17" fillId="3" borderId="3" xfId="2" applyFont="1" applyFill="1" applyBorder="1" applyAlignment="1">
      <alignment vertical="center" wrapText="1"/>
    </xf>
    <xf numFmtId="0" fontId="17" fillId="0" borderId="2" xfId="2" applyFont="1" applyBorder="1" applyAlignment="1">
      <alignment vertical="center"/>
    </xf>
    <xf numFmtId="0" fontId="17" fillId="0" borderId="2" xfId="2" applyFont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</cellXfs>
  <cellStyles count="3">
    <cellStyle name="Normalny" xfId="0" builtinId="0"/>
    <cellStyle name="Normalny_Leasing market at the end of 2005" xfId="2" xr:uid="{00000000-0005-0000-0000-000001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  <a:r>
              <a:rPr lang="pl-PL" baseline="0"/>
              <a:t> </a:t>
            </a:r>
            <a:endParaRPr lang="pl-PL"/>
          </a:p>
          <a:p>
            <a:pPr>
              <a:defRPr/>
            </a:pPr>
            <a:r>
              <a:rPr lang="pl-PL"/>
              <a:t>X 2020 (Leasing)
</a:t>
            </a:r>
          </a:p>
        </c:rich>
      </c:tx>
      <c:layout>
        <c:manualLayout>
          <c:xMode val="edge"/>
          <c:yMode val="edge"/>
          <c:x val="0.19882791458963195"/>
          <c:y val="0.842152323857338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FBE-41F5-829D-905DCC2300E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FBE-41F5-829D-905DCC2300E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FBE-41F5-829D-905DCC2300E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FBE-41F5-829D-905DCC2300E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FBE-41F5-829D-905DCC2300E8}"/>
              </c:ext>
            </c:extLst>
          </c:dPt>
          <c:dLbls>
            <c:dLbl>
              <c:idx val="0"/>
              <c:layout>
                <c:manualLayout>
                  <c:x val="0.1453151711138724"/>
                  <c:y val="9.96113836555770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FBE-41F5-829D-905DCC2300E8}"/>
                </c:ext>
              </c:extLst>
            </c:dLbl>
            <c:dLbl>
              <c:idx val="1"/>
              <c:layout>
                <c:manualLayout>
                  <c:x val="-0.17632169386091603"/>
                  <c:y val="3.928268128787566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FBE-41F5-829D-905DCC2300E8}"/>
                </c:ext>
              </c:extLst>
            </c:dLbl>
            <c:dLbl>
              <c:idx val="2"/>
              <c:layout>
                <c:manualLayout>
                  <c:x val="-0.22977475277097098"/>
                  <c:y val="-7.30535515521292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FBE-41F5-829D-905DCC2300E8}"/>
                </c:ext>
              </c:extLst>
            </c:dLbl>
            <c:dLbl>
              <c:idx val="3"/>
              <c:layout>
                <c:manualLayout>
                  <c:x val="3.6810426749802769E-2"/>
                  <c:y val="-0.1491623036649214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359601276855228"/>
                      <c:h val="0.1254975196163306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FBE-41F5-829D-905DCC2300E8}"/>
                </c:ext>
              </c:extLst>
            </c:dLbl>
            <c:dLbl>
              <c:idx val="4"/>
              <c:layout>
                <c:manualLayout>
                  <c:x val="0.19331013793383137"/>
                  <c:y val="-7.744458644240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FBE-41F5-829D-905DCC2300E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(Pl!$A$9,Pl!$A$18:$A$21)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(Pl!$H$9,Pl!$H$18:$H$21)</c:f>
              <c:numCache>
                <c:formatCode>#\ ##0.0</c:formatCode>
                <c:ptCount val="5"/>
                <c:pt idx="0">
                  <c:v>4461.3854154700366</c:v>
                </c:pt>
                <c:pt idx="1">
                  <c:v>1249.0847609852501</c:v>
                </c:pt>
                <c:pt idx="2">
                  <c:v>75.746136906788749</c:v>
                </c:pt>
                <c:pt idx="3">
                  <c:v>49.265238918460113</c:v>
                </c:pt>
                <c:pt idx="4">
                  <c:v>47.957154128250082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FBE-41F5-829D-905DCC230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</a:p>
          <a:p>
            <a:pPr>
              <a:defRPr/>
            </a:pPr>
            <a:r>
              <a:rPr lang="pl-PL"/>
              <a:t>X 2021 (Leasing)
</a:t>
            </a:r>
          </a:p>
        </c:rich>
      </c:tx>
      <c:layout>
        <c:manualLayout>
          <c:xMode val="edge"/>
          <c:yMode val="edge"/>
          <c:x val="0.17164221424105391"/>
          <c:y val="0.86793390663565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763075625608886"/>
          <c:y val="0.31099588161235941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2DA-42D1-81D6-6BF51032F1B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2DA-42D1-81D6-6BF51032F1B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2DA-42D1-81D6-6BF51032F1B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2DA-42D1-81D6-6BF51032F1B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2DA-42D1-81D6-6BF51032F1BB}"/>
              </c:ext>
            </c:extLst>
          </c:dPt>
          <c:dLbls>
            <c:dLbl>
              <c:idx val="0"/>
              <c:layout>
                <c:manualLayout>
                  <c:x val="4.688761985569681E-2"/>
                  <c:y val="5.147225594094203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2DA-42D1-81D6-6BF51032F1BB}"/>
                </c:ext>
              </c:extLst>
            </c:dLbl>
            <c:dLbl>
              <c:idx val="1"/>
              <c:layout>
                <c:manualLayout>
                  <c:x val="-0.17416441681654854"/>
                  <c:y val="-2.90427143082310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2DA-42D1-81D6-6BF51032F1BB}"/>
                </c:ext>
              </c:extLst>
            </c:dLbl>
            <c:dLbl>
              <c:idx val="2"/>
              <c:layout>
                <c:manualLayout>
                  <c:x val="-0.15100054761003798"/>
                  <c:y val="-7.60050163442363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2DA-42D1-81D6-6BF51032F1BB}"/>
                </c:ext>
              </c:extLst>
            </c:dLbl>
            <c:dLbl>
              <c:idx val="3"/>
              <c:layout>
                <c:manualLayout>
                  <c:x val="3.9319781253329557E-2"/>
                  <c:y val="-0.1385285390240058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49147098250869"/>
                      <c:h val="0.125169849852319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2DA-42D1-81D6-6BF51032F1BB}"/>
                </c:ext>
              </c:extLst>
            </c:dLbl>
            <c:dLbl>
              <c:idx val="4"/>
              <c:layout>
                <c:manualLayout>
                  <c:x val="0.17386211625261991"/>
                  <c:y val="-7.182034360587435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2DA-42D1-81D6-6BF51032F1B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(Pl!$A$9,Pl!$A$18:$A$21)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(Pl!$I$9,Pl!$I$18:$I$21)</c:f>
              <c:numCache>
                <c:formatCode>#\ ##0.0</c:formatCode>
                <c:ptCount val="5"/>
                <c:pt idx="0">
                  <c:v>4795.4077118090072</c:v>
                </c:pt>
                <c:pt idx="1">
                  <c:v>1670.8579698446456</c:v>
                </c:pt>
                <c:pt idx="2">
                  <c:v>91.648984376090141</c:v>
                </c:pt>
                <c:pt idx="3">
                  <c:v>78.427498811305284</c:v>
                </c:pt>
                <c:pt idx="4">
                  <c:v>54.039299922461147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2DA-42D1-81D6-6BF51032F1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</a:t>
            </a:r>
          </a:p>
          <a:p>
            <a:pPr>
              <a:defRPr/>
            </a:pPr>
            <a:r>
              <a:rPr lang="pl-PL"/>
              <a:t>X 2020 (Pożyczki)
</a:t>
            </a:r>
          </a:p>
        </c:rich>
      </c:tx>
      <c:layout>
        <c:manualLayout>
          <c:xMode val="edge"/>
          <c:yMode val="edge"/>
          <c:x val="0.32904085695589791"/>
          <c:y val="0.809954051183408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297-4C67-BB95-AED79B91F92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297-4C67-BB95-AED79B91F92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297-4C67-BB95-AED79B91F92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297-4C67-BB95-AED79B91F92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297-4C67-BB95-AED79B91F92E}"/>
              </c:ext>
            </c:extLst>
          </c:dPt>
          <c:dLbls>
            <c:dLbl>
              <c:idx val="0"/>
              <c:layout>
                <c:manualLayout>
                  <c:x val="0.15716996153139309"/>
                  <c:y val="-2.418958133194214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297-4C67-BB95-AED79B91F92E}"/>
                </c:ext>
              </c:extLst>
            </c:dLbl>
            <c:dLbl>
              <c:idx val="1"/>
              <c:layout>
                <c:manualLayout>
                  <c:x val="-0.10672088101110802"/>
                  <c:y val="0.1147341729709338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297-4C67-BB95-AED79B91F92E}"/>
                </c:ext>
              </c:extLst>
            </c:dLbl>
            <c:dLbl>
              <c:idx val="2"/>
              <c:layout>
                <c:manualLayout>
                  <c:x val="-0.19689323931111782"/>
                  <c:y val="-5.372669423315580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297-4C67-BB95-AED79B91F92E}"/>
                </c:ext>
              </c:extLst>
            </c:dLbl>
            <c:dLbl>
              <c:idx val="3"/>
              <c:layout>
                <c:manualLayout>
                  <c:x val="-6.5576935934735306E-2"/>
                  <c:y val="-0.1692530339344032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503579600860344"/>
                      <c:h val="0.1259095185521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D297-4C67-BB95-AED79B91F92E}"/>
                </c:ext>
              </c:extLst>
            </c:dLbl>
            <c:dLbl>
              <c:idx val="4"/>
              <c:layout>
                <c:manualLayout>
                  <c:x val="0.16615595624027005"/>
                  <c:y val="-6.2215921937747408E-2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297-4C67-BB95-AED79B91F92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(Pl!$A$31,Pl!$A$40:$A$43)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(Pl!$H$31,Pl!$H$40:$H$43)</c:f>
              <c:numCache>
                <c:formatCode>#\ ##0.0</c:formatCode>
                <c:ptCount val="5"/>
                <c:pt idx="0">
                  <c:v>296.01168202183294</c:v>
                </c:pt>
                <c:pt idx="1">
                  <c:v>582.11729810548388</c:v>
                </c:pt>
                <c:pt idx="2">
                  <c:v>4.5425544024518132</c:v>
                </c:pt>
                <c:pt idx="3">
                  <c:v>14.144560853406094</c:v>
                </c:pt>
                <c:pt idx="4">
                  <c:v>9.663659117295925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97-4C67-BB95-AED79B91F9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</a:t>
            </a:r>
          </a:p>
          <a:p>
            <a:pPr>
              <a:defRPr/>
            </a:pPr>
            <a:r>
              <a:rPr lang="pl-PL"/>
              <a:t>X 2021 (Pożyczki)</a:t>
            </a:r>
          </a:p>
        </c:rich>
      </c:tx>
      <c:layout>
        <c:manualLayout>
          <c:xMode val="edge"/>
          <c:yMode val="edge"/>
          <c:x val="0.27034972619366499"/>
          <c:y val="0.838957481221088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963829416683404"/>
          <c:y val="0.30383884941211614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737-49B5-99A0-620A0482929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737-49B5-99A0-620A0482929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37-49B5-99A0-620A0482929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737-49B5-99A0-620A0482929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37-49B5-99A0-620A04829298}"/>
              </c:ext>
            </c:extLst>
          </c:dPt>
          <c:dLbls>
            <c:dLbl>
              <c:idx val="0"/>
              <c:layout>
                <c:manualLayout>
                  <c:x val="0.12410418716772482"/>
                  <c:y val="8.36498701369901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737-49B5-99A0-620A04829298}"/>
                </c:ext>
              </c:extLst>
            </c:dLbl>
            <c:dLbl>
              <c:idx val="1"/>
              <c:layout>
                <c:manualLayout>
                  <c:x val="-6.4237234206195514E-3"/>
                  <c:y val="5.234870445371873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737-49B5-99A0-620A04829298}"/>
                </c:ext>
              </c:extLst>
            </c:dLbl>
            <c:dLbl>
              <c:idx val="2"/>
              <c:layout>
                <c:manualLayout>
                  <c:x val="-0.21948809199717692"/>
                  <c:y val="-1.50592979009255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737-49B5-99A0-620A04829298}"/>
                </c:ext>
              </c:extLst>
            </c:dLbl>
            <c:dLbl>
              <c:idx val="3"/>
              <c:layout>
                <c:manualLayout>
                  <c:x val="-6.6042029715383893E-2"/>
                  <c:y val="-0.1228900173379111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737-49B5-99A0-620A04829298}"/>
                </c:ext>
              </c:extLst>
            </c:dLbl>
            <c:dLbl>
              <c:idx val="4"/>
              <c:layout>
                <c:manualLayout>
                  <c:x val="0.2484963094715899"/>
                  <c:y val="-5.88354341748295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737-49B5-99A0-620A0482929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(Pl!$A$31,Pl!$A$40:$A$43)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(Pl!$I$31,Pl!$I$40:$I$43)</c:f>
              <c:numCache>
                <c:formatCode>#\ ##0.0</c:formatCode>
                <c:ptCount val="5"/>
                <c:pt idx="0">
                  <c:v>266.259727898682</c:v>
                </c:pt>
                <c:pt idx="1">
                  <c:v>873.74109396159815</c:v>
                </c:pt>
                <c:pt idx="2">
                  <c:v>17.391765161754961</c:v>
                </c:pt>
                <c:pt idx="3">
                  <c:v>4.6698950079534614</c:v>
                </c:pt>
                <c:pt idx="4">
                  <c:v>14.565078542220199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737-49B5-99A0-620A04829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</a:t>
            </a:r>
          </a:p>
          <a:p>
            <a:pPr>
              <a:defRPr/>
            </a:pPr>
            <a:r>
              <a:rPr lang="pl-PL"/>
              <a:t>X 2020 (Leasing+Pożyczki)
</a:t>
            </a:r>
          </a:p>
        </c:rich>
      </c:tx>
      <c:layout>
        <c:manualLayout>
          <c:xMode val="edge"/>
          <c:yMode val="edge"/>
          <c:x val="0.12499197492434418"/>
          <c:y val="0.798743455497382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A91-4B65-9F84-F62E3CD731E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A91-4B65-9F84-F62E3CD731E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A91-4B65-9F84-F62E3CD731E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A91-4B65-9F84-F62E3CD731E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A91-4B65-9F84-F62E3CD731E2}"/>
              </c:ext>
            </c:extLst>
          </c:dPt>
          <c:dLbls>
            <c:dLbl>
              <c:idx val="0"/>
              <c:layout>
                <c:manualLayout>
                  <c:x val="2.2353883861167382E-2"/>
                  <c:y val="4.376489458610183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91-4B65-9F84-F62E3CD731E2}"/>
                </c:ext>
              </c:extLst>
            </c:dLbl>
            <c:dLbl>
              <c:idx val="1"/>
              <c:layout>
                <c:manualLayout>
                  <c:x val="-5.26041192961813E-2"/>
                  <c:y val="8.24442946283265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91-4B65-9F84-F62E3CD731E2}"/>
                </c:ext>
              </c:extLst>
            </c:dLbl>
            <c:dLbl>
              <c:idx val="2"/>
              <c:layout>
                <c:manualLayout>
                  <c:x val="-0.10913317815605345"/>
                  <c:y val="-2.06974570807484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A91-4B65-9F84-F62E3CD731E2}"/>
                </c:ext>
              </c:extLst>
            </c:dLbl>
            <c:dLbl>
              <c:idx val="3"/>
              <c:layout>
                <c:manualLayout>
                  <c:x val="2.2889798194202032E-2"/>
                  <c:y val="-3.921480675495320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A91-4B65-9F84-F62E3CD731E2}"/>
                </c:ext>
              </c:extLst>
            </c:dLbl>
            <c:dLbl>
              <c:idx val="4"/>
              <c:layout>
                <c:manualLayout>
                  <c:x val="0.14690947513684102"/>
                  <c:y val="-1.461724936477741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A91-4B65-9F84-F62E3CD731E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(Pl!$A$54,Pl!$A$63:$A$66)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(Pl!$H$54,Pl!$H$63:$H$66)</c:f>
              <c:numCache>
                <c:formatCode>#\ ##0.0</c:formatCode>
                <c:ptCount val="5"/>
                <c:pt idx="0">
                  <c:v>4757.3970974918702</c:v>
                </c:pt>
                <c:pt idx="1">
                  <c:v>1831.2020590907341</c:v>
                </c:pt>
                <c:pt idx="2">
                  <c:v>80.288691309240562</c:v>
                </c:pt>
                <c:pt idx="3">
                  <c:v>63.409799771866204</c:v>
                </c:pt>
                <c:pt idx="4">
                  <c:v>57.620813245546003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A91-4B65-9F84-F62E3CD73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</a:t>
            </a:r>
          </a:p>
          <a:p>
            <a:pPr>
              <a:defRPr/>
            </a:pPr>
            <a:r>
              <a:rPr lang="pl-PL"/>
              <a:t>X 2021 (Leasing+Pożyczki)
</a:t>
            </a:r>
          </a:p>
        </c:rich>
      </c:tx>
      <c:layout>
        <c:manualLayout>
          <c:xMode val="edge"/>
          <c:yMode val="edge"/>
          <c:x val="0.13326767284925878"/>
          <c:y val="0.809735061887438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676016547712644"/>
          <c:y val="0.29661211047806019"/>
          <c:w val="0.51162201602065038"/>
          <c:h val="0.3988073035585998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41-4D51-8046-54CBE3FC827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41-4D51-8046-54CBE3FC827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F41-4D51-8046-54CBE3FC827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F41-4D51-8046-54CBE3FC827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F41-4D51-8046-54CBE3FC827C}"/>
              </c:ext>
            </c:extLst>
          </c:dPt>
          <c:dLbls>
            <c:dLbl>
              <c:idx val="0"/>
              <c:layout>
                <c:manualLayout>
                  <c:x val="1.2694337464912721E-2"/>
                  <c:y val="4.829444687301111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F41-4D51-8046-54CBE3FC827C}"/>
                </c:ext>
              </c:extLst>
            </c:dLbl>
            <c:dLbl>
              <c:idx val="1"/>
              <c:layout>
                <c:manualLayout>
                  <c:x val="-2.3913482109211109E-2"/>
                  <c:y val="1.77925059981736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F41-4D51-8046-54CBE3FC827C}"/>
                </c:ext>
              </c:extLst>
            </c:dLbl>
            <c:dLbl>
              <c:idx val="2"/>
              <c:layout>
                <c:manualLayout>
                  <c:x val="-0.11042499680351282"/>
                  <c:y val="-1.523467302210487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F41-4D51-8046-54CBE3FC827C}"/>
                </c:ext>
              </c:extLst>
            </c:dLbl>
            <c:dLbl>
              <c:idx val="3"/>
              <c:layout>
                <c:manualLayout>
                  <c:x val="2.5881958020214219E-2"/>
                  <c:y val="-3.38951085476576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F41-4D51-8046-54CBE3FC827C}"/>
                </c:ext>
              </c:extLst>
            </c:dLbl>
            <c:dLbl>
              <c:idx val="4"/>
              <c:layout>
                <c:manualLayout>
                  <c:x val="0.15069799688533586"/>
                  <c:y val="-9.151907898576472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F41-4D51-8046-54CBE3FC827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(Pl!$A$54,Pl!$A$63:$A$66)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(Pl!$I$54,Pl!$I$63:$I$66)</c:f>
              <c:numCache>
                <c:formatCode>#\ ##0.0</c:formatCode>
                <c:ptCount val="5"/>
                <c:pt idx="0">
                  <c:v>5061.6674397076904</c:v>
                </c:pt>
                <c:pt idx="1">
                  <c:v>2544.599063806244</c:v>
                </c:pt>
                <c:pt idx="2">
                  <c:v>109.0407495378451</c:v>
                </c:pt>
                <c:pt idx="3">
                  <c:v>83.097393819258741</c:v>
                </c:pt>
                <c:pt idx="4">
                  <c:v>68.604378464681346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F41-4D51-8046-54CBE3FC82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X 2020 (Leasing)
</a:t>
            </a:r>
          </a:p>
        </c:rich>
      </c:tx>
      <c:layout>
        <c:manualLayout>
          <c:xMode val="edge"/>
          <c:yMode val="edge"/>
          <c:x val="0.19882791458963195"/>
          <c:y val="0.8421523238573385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7A-48EE-A98F-6364DB4174B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7A-48EE-A98F-6364DB4174B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67A-48EE-A98F-6364DB4174B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67A-48EE-A98F-6364DB4174B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67A-48EE-A98F-6364DB4174B2}"/>
              </c:ext>
            </c:extLst>
          </c:dPt>
          <c:dLbls>
            <c:dLbl>
              <c:idx val="0"/>
              <c:layout>
                <c:manualLayout>
                  <c:x val="0.1453151711138724"/>
                  <c:y val="9.96113836555770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67A-48EE-A98F-6364DB4174B2}"/>
                </c:ext>
              </c:extLst>
            </c:dLbl>
            <c:dLbl>
              <c:idx val="1"/>
              <c:layout>
                <c:manualLayout>
                  <c:x val="-0.17632169386091603"/>
                  <c:y val="3.928268128787566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67A-48EE-A98F-6364DB4174B2}"/>
                </c:ext>
              </c:extLst>
            </c:dLbl>
            <c:dLbl>
              <c:idx val="2"/>
              <c:layout>
                <c:manualLayout>
                  <c:x val="-0.22977475277097098"/>
                  <c:y val="-7.30535515521292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67A-48EE-A98F-6364DB4174B2}"/>
                </c:ext>
              </c:extLst>
            </c:dLbl>
            <c:dLbl>
              <c:idx val="3"/>
              <c:layout>
                <c:manualLayout>
                  <c:x val="3.6810426749802769E-2"/>
                  <c:y val="-0.1491623036649214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359601276855228"/>
                      <c:h val="0.1254975196163306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C67A-48EE-A98F-6364DB4174B2}"/>
                </c:ext>
              </c:extLst>
            </c:dLbl>
            <c:dLbl>
              <c:idx val="4"/>
              <c:layout>
                <c:manualLayout>
                  <c:x val="0.19331013793383137"/>
                  <c:y val="-7.744458644240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67A-48EE-A98F-6364DB4174B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(Eng!$A$9,Eng!$A$18:$A$21)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(Eng!$H$9,Eng!$H$18:$H$21)</c:f>
              <c:numCache>
                <c:formatCode>#\ ##0.0</c:formatCode>
                <c:ptCount val="5"/>
                <c:pt idx="0">
                  <c:v>4461.3854154700366</c:v>
                </c:pt>
                <c:pt idx="1">
                  <c:v>1249.0847609852501</c:v>
                </c:pt>
                <c:pt idx="2">
                  <c:v>75.746136906788749</c:v>
                </c:pt>
                <c:pt idx="3">
                  <c:v>49.265238918460113</c:v>
                </c:pt>
                <c:pt idx="4">
                  <c:v>47.957154128250082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67A-48EE-A98F-6364DB417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X 2021 (Leasing)
</a:t>
            </a:r>
          </a:p>
        </c:rich>
      </c:tx>
      <c:layout>
        <c:manualLayout>
          <c:xMode val="edge"/>
          <c:yMode val="edge"/>
          <c:x val="0.17164221424105391"/>
          <c:y val="0.867933906635654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763075625608886"/>
          <c:y val="0.31099588161235941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148-4611-B387-E951F86E95C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148-4611-B387-E951F86E95C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148-4611-B387-E951F86E95C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148-4611-B387-E951F86E95C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148-4611-B387-E951F86E95CC}"/>
              </c:ext>
            </c:extLst>
          </c:dPt>
          <c:dLbls>
            <c:dLbl>
              <c:idx val="0"/>
              <c:layout>
                <c:manualLayout>
                  <c:x val="4.688761985569681E-2"/>
                  <c:y val="5.147225594094203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48-4611-B387-E951F86E95CC}"/>
                </c:ext>
              </c:extLst>
            </c:dLbl>
            <c:dLbl>
              <c:idx val="1"/>
              <c:layout>
                <c:manualLayout>
                  <c:x val="-0.17416441681654854"/>
                  <c:y val="-2.90427143082310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148-4611-B387-E951F86E95CC}"/>
                </c:ext>
              </c:extLst>
            </c:dLbl>
            <c:dLbl>
              <c:idx val="2"/>
              <c:layout>
                <c:manualLayout>
                  <c:x val="-0.15100054761003798"/>
                  <c:y val="-7.60050163442363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148-4611-B387-E951F86E95CC}"/>
                </c:ext>
              </c:extLst>
            </c:dLbl>
            <c:dLbl>
              <c:idx val="3"/>
              <c:layout>
                <c:manualLayout>
                  <c:x val="3.9319781253329557E-2"/>
                  <c:y val="-0.1385285390240058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49147098250869"/>
                      <c:h val="0.125169849852319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5148-4611-B387-E951F86E95CC}"/>
                </c:ext>
              </c:extLst>
            </c:dLbl>
            <c:dLbl>
              <c:idx val="4"/>
              <c:layout>
                <c:manualLayout>
                  <c:x val="0.17386211625261991"/>
                  <c:y val="-7.182034360587435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148-4611-B387-E951F86E95CC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(Eng!$A$9,Eng!$A$18:$A$21)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(Eng!$I$9,Eng!$I$18:$I$21)</c:f>
              <c:numCache>
                <c:formatCode>#\ ##0.0</c:formatCode>
                <c:ptCount val="5"/>
                <c:pt idx="0">
                  <c:v>4795.4077118090072</c:v>
                </c:pt>
                <c:pt idx="1">
                  <c:v>1670.8579698446456</c:v>
                </c:pt>
                <c:pt idx="2">
                  <c:v>91.648984376090141</c:v>
                </c:pt>
                <c:pt idx="3">
                  <c:v>78.427498811305284</c:v>
                </c:pt>
                <c:pt idx="4">
                  <c:v>54.039299922461147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148-4611-B387-E951F86E9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X 2020 (Loans)
</a:t>
            </a:r>
          </a:p>
        </c:rich>
      </c:tx>
      <c:layout>
        <c:manualLayout>
          <c:xMode val="edge"/>
          <c:yMode val="edge"/>
          <c:x val="0.32904085695589791"/>
          <c:y val="0.809954051183408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681-49BF-AC7B-D0596569F5B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681-49BF-AC7B-D0596569F5B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681-49BF-AC7B-D0596569F5B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681-49BF-AC7B-D0596569F5B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681-49BF-AC7B-D0596569F5B7}"/>
              </c:ext>
            </c:extLst>
          </c:dPt>
          <c:dLbls>
            <c:dLbl>
              <c:idx val="0"/>
              <c:layout>
                <c:manualLayout>
                  <c:x val="0.15716996153139309"/>
                  <c:y val="-2.418958133194214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681-49BF-AC7B-D0596569F5B7}"/>
                </c:ext>
              </c:extLst>
            </c:dLbl>
            <c:dLbl>
              <c:idx val="1"/>
              <c:layout>
                <c:manualLayout>
                  <c:x val="-0.10672088101110802"/>
                  <c:y val="0.1147341729709338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681-49BF-AC7B-D0596569F5B7}"/>
                </c:ext>
              </c:extLst>
            </c:dLbl>
            <c:dLbl>
              <c:idx val="2"/>
              <c:layout>
                <c:manualLayout>
                  <c:x val="-0.19689323931111782"/>
                  <c:y val="-5.372669423315580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681-49BF-AC7B-D0596569F5B7}"/>
                </c:ext>
              </c:extLst>
            </c:dLbl>
            <c:dLbl>
              <c:idx val="3"/>
              <c:layout>
                <c:manualLayout>
                  <c:x val="-6.5576935934735306E-2"/>
                  <c:y val="-0.1692530339344032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503579600860344"/>
                      <c:h val="0.12590951855213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1681-49BF-AC7B-D0596569F5B7}"/>
                </c:ext>
              </c:extLst>
            </c:dLbl>
            <c:dLbl>
              <c:idx val="4"/>
              <c:layout>
                <c:manualLayout>
                  <c:x val="0.16615595624027005"/>
                  <c:y val="-6.2215921937747408E-2"/>
                </c:manualLayout>
              </c:layout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681-49BF-AC7B-D0596569F5B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(Eng!$A$31,Eng!$A$40:$A$43)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(Eng!$H$31,Eng!$H$40:$H$43)</c:f>
              <c:numCache>
                <c:formatCode>#\ ##0.0</c:formatCode>
                <c:ptCount val="5"/>
                <c:pt idx="0">
                  <c:v>296.01168202183294</c:v>
                </c:pt>
                <c:pt idx="1">
                  <c:v>582.11729810548388</c:v>
                </c:pt>
                <c:pt idx="2">
                  <c:v>4.5425544024518132</c:v>
                </c:pt>
                <c:pt idx="3">
                  <c:v>14.144560853406094</c:v>
                </c:pt>
                <c:pt idx="4">
                  <c:v>9.663659117295925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681-49BF-AC7B-D0596569F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X 2021 (Loans)</a:t>
            </a:r>
          </a:p>
        </c:rich>
      </c:tx>
      <c:layout>
        <c:manualLayout>
          <c:xMode val="edge"/>
          <c:yMode val="edge"/>
          <c:x val="0.27034972619366499"/>
          <c:y val="0.8389574812210889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963829416683404"/>
          <c:y val="0.30383884941211614"/>
          <c:w val="0.53581132181171398"/>
          <c:h val="0.3888995631262146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CED-44B3-BC24-13D94BB68B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CED-44B3-BC24-13D94BB68BE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CED-44B3-BC24-13D94BB68BE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CED-44B3-BC24-13D94BB68BE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CED-44B3-BC24-13D94BB68BEB}"/>
              </c:ext>
            </c:extLst>
          </c:dPt>
          <c:dLbls>
            <c:dLbl>
              <c:idx val="0"/>
              <c:layout>
                <c:manualLayout>
                  <c:x val="0.12410418716772482"/>
                  <c:y val="8.364987013699011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ED-44B3-BC24-13D94BB68BEB}"/>
                </c:ext>
              </c:extLst>
            </c:dLbl>
            <c:dLbl>
              <c:idx val="1"/>
              <c:layout>
                <c:manualLayout>
                  <c:x val="-6.4237234206195514E-3"/>
                  <c:y val="5.234870445371873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ED-44B3-BC24-13D94BB68BEB}"/>
                </c:ext>
              </c:extLst>
            </c:dLbl>
            <c:dLbl>
              <c:idx val="2"/>
              <c:layout>
                <c:manualLayout>
                  <c:x val="-0.21948809199717692"/>
                  <c:y val="-1.50592979009255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ED-44B3-BC24-13D94BB68BEB}"/>
                </c:ext>
              </c:extLst>
            </c:dLbl>
            <c:dLbl>
              <c:idx val="3"/>
              <c:layout>
                <c:manualLayout>
                  <c:x val="-6.6042029715383893E-2"/>
                  <c:y val="-0.1228900173379111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CED-44B3-BC24-13D94BB68BEB}"/>
                </c:ext>
              </c:extLst>
            </c:dLbl>
            <c:dLbl>
              <c:idx val="4"/>
              <c:layout>
                <c:manualLayout>
                  <c:x val="0.2484963094715899"/>
                  <c:y val="-5.88354341748295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CED-44B3-BC24-13D94BB68BE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(Eng!$A$31,Eng!$A$40:$A$43)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(Eng!$I$31,Eng!$I$40:$I$43)</c:f>
              <c:numCache>
                <c:formatCode>#\ ##0.0</c:formatCode>
                <c:ptCount val="5"/>
                <c:pt idx="0">
                  <c:v>266.259727898682</c:v>
                </c:pt>
                <c:pt idx="1">
                  <c:v>873.74109396159815</c:v>
                </c:pt>
                <c:pt idx="2">
                  <c:v>17.391765161754961</c:v>
                </c:pt>
                <c:pt idx="3">
                  <c:v>4.6698950079534614</c:v>
                </c:pt>
                <c:pt idx="4">
                  <c:v>14.565078542220199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CED-44B3-BC24-13D94BB68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X 2020 (Leasing+Loans)
</a:t>
            </a:r>
          </a:p>
        </c:rich>
      </c:tx>
      <c:layout>
        <c:manualLayout>
          <c:xMode val="edge"/>
          <c:yMode val="edge"/>
          <c:x val="0.12499197492434418"/>
          <c:y val="0.7987434554973822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344658329889568"/>
          <c:y val="0.28494698459286039"/>
          <c:w val="0.56554513966360032"/>
          <c:h val="0.4059150440898128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9DA-4A3C-A965-B36381B670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9DA-4A3C-A965-B36381B670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9DA-4A3C-A965-B36381B6704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9DA-4A3C-A965-B36381B6704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9DA-4A3C-A965-B36381B67046}"/>
              </c:ext>
            </c:extLst>
          </c:dPt>
          <c:dLbls>
            <c:dLbl>
              <c:idx val="0"/>
              <c:layout>
                <c:manualLayout>
                  <c:x val="2.2353883861167382E-2"/>
                  <c:y val="4.376489458610183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9DA-4A3C-A965-B36381B67046}"/>
                </c:ext>
              </c:extLst>
            </c:dLbl>
            <c:dLbl>
              <c:idx val="1"/>
              <c:layout>
                <c:manualLayout>
                  <c:x val="-5.26041192961813E-2"/>
                  <c:y val="8.24442946283265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9DA-4A3C-A965-B36381B67046}"/>
                </c:ext>
              </c:extLst>
            </c:dLbl>
            <c:dLbl>
              <c:idx val="2"/>
              <c:layout>
                <c:manualLayout>
                  <c:x val="-0.10913317815605345"/>
                  <c:y val="-2.06974570807484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9DA-4A3C-A965-B36381B67046}"/>
                </c:ext>
              </c:extLst>
            </c:dLbl>
            <c:dLbl>
              <c:idx val="3"/>
              <c:layout>
                <c:manualLayout>
                  <c:x val="2.2889798194202032E-2"/>
                  <c:y val="-3.921480675495320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9DA-4A3C-A965-B36381B67046}"/>
                </c:ext>
              </c:extLst>
            </c:dLbl>
            <c:dLbl>
              <c:idx val="4"/>
              <c:layout>
                <c:manualLayout>
                  <c:x val="0.14690947513684102"/>
                  <c:y val="-1.461724936477741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9DA-4A3C-A965-B36381B6704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(Eng!$A$54,Eng!$A$63:$A$66)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(Eng!$H$54,Eng!$H$63:$H$66)</c:f>
              <c:numCache>
                <c:formatCode>#\ ##0.0</c:formatCode>
                <c:ptCount val="5"/>
                <c:pt idx="0">
                  <c:v>4757.3970974918702</c:v>
                </c:pt>
                <c:pt idx="1">
                  <c:v>1831.2020590907341</c:v>
                </c:pt>
                <c:pt idx="2">
                  <c:v>80.288691309240562</c:v>
                </c:pt>
                <c:pt idx="3">
                  <c:v>63.409799771866204</c:v>
                </c:pt>
                <c:pt idx="4">
                  <c:v>57.620813245546003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9DA-4A3C-A965-B36381B670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</a:t>
            </a:r>
          </a:p>
          <a:p>
            <a:pPr>
              <a:defRPr/>
            </a:pPr>
            <a:r>
              <a:rPr lang="pl-PL"/>
              <a:t>X 2021 (Leasing+Loans)
</a:t>
            </a:r>
          </a:p>
        </c:rich>
      </c:tx>
      <c:layout>
        <c:manualLayout>
          <c:xMode val="edge"/>
          <c:yMode val="edge"/>
          <c:x val="0.13326767284925878"/>
          <c:y val="0.809735061887438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2676016547712644"/>
          <c:y val="0.29661211047806019"/>
          <c:w val="0.51162201602065038"/>
          <c:h val="0.3988073035585998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9C-4D2D-ADC9-11A2C130C9D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D9C-4D2D-ADC9-11A2C130C9D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D9C-4D2D-ADC9-11A2C130C9D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D9C-4D2D-ADC9-11A2C130C9D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D9C-4D2D-ADC9-11A2C130C9D4}"/>
              </c:ext>
            </c:extLst>
          </c:dPt>
          <c:dLbls>
            <c:dLbl>
              <c:idx val="0"/>
              <c:layout>
                <c:manualLayout>
                  <c:x val="1.2694337464912721E-2"/>
                  <c:y val="4.829444687301111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D9C-4D2D-ADC9-11A2C130C9D4}"/>
                </c:ext>
              </c:extLst>
            </c:dLbl>
            <c:dLbl>
              <c:idx val="1"/>
              <c:layout>
                <c:manualLayout>
                  <c:x val="-2.3913482109211109E-2"/>
                  <c:y val="1.779250599817363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D9C-4D2D-ADC9-11A2C130C9D4}"/>
                </c:ext>
              </c:extLst>
            </c:dLbl>
            <c:dLbl>
              <c:idx val="2"/>
              <c:layout>
                <c:manualLayout>
                  <c:x val="-0.11042499680351282"/>
                  <c:y val="-1.523467302210487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9C-4D2D-ADC9-11A2C130C9D4}"/>
                </c:ext>
              </c:extLst>
            </c:dLbl>
            <c:dLbl>
              <c:idx val="3"/>
              <c:layout>
                <c:manualLayout>
                  <c:x val="2.5881958020214219E-2"/>
                  <c:y val="-3.38951085476576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D9C-4D2D-ADC9-11A2C130C9D4}"/>
                </c:ext>
              </c:extLst>
            </c:dLbl>
            <c:dLbl>
              <c:idx val="4"/>
              <c:layout>
                <c:manualLayout>
                  <c:x val="0.15069799688533586"/>
                  <c:y val="-9.151907898576472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D9C-4D2D-ADC9-11A2C130C9D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(Eng!$A$54,Eng!$A$63:$A$66)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(Eng!$I$54,Eng!$I$63:$I$66)</c:f>
              <c:numCache>
                <c:formatCode>#\ ##0.0</c:formatCode>
                <c:ptCount val="5"/>
                <c:pt idx="0">
                  <c:v>5061.6674397076904</c:v>
                </c:pt>
                <c:pt idx="1">
                  <c:v>2544.599063806244</c:v>
                </c:pt>
                <c:pt idx="2">
                  <c:v>109.0407495378451</c:v>
                </c:pt>
                <c:pt idx="3">
                  <c:v>83.097393819258741</c:v>
                </c:pt>
                <c:pt idx="4">
                  <c:v>68.604378464681346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D9C-4D2D-ADC9-11A2C130C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144" r="0.75000000000001144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95249</xdr:colOff>
      <xdr:row>4</xdr:row>
      <xdr:rowOff>104775</xdr:rowOff>
    </xdr:from>
    <xdr:to>
      <xdr:col>23</xdr:col>
      <xdr:colOff>22411</xdr:colOff>
      <xdr:row>22</xdr:row>
      <xdr:rowOff>180975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7BBEE225-48E2-45FF-8BCE-82AD4CFB36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419100</xdr:colOff>
      <xdr:row>4</xdr:row>
      <xdr:rowOff>94192</xdr:rowOff>
    </xdr:from>
    <xdr:to>
      <xdr:col>29</xdr:col>
      <xdr:colOff>100853</xdr:colOff>
      <xdr:row>22</xdr:row>
      <xdr:rowOff>179917</xdr:rowOff>
    </xdr:to>
    <xdr:graphicFrame macro="">
      <xdr:nvGraphicFramePr>
        <xdr:cNvPr id="3" name="Chart 5">
          <a:extLst>
            <a:ext uri="{FF2B5EF4-FFF2-40B4-BE49-F238E27FC236}">
              <a16:creationId xmlns:a16="http://schemas.microsoft.com/office/drawing/2014/main" id="{0C1DBAB4-F1CF-4154-A14D-EF5D357602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122144</xdr:colOff>
      <xdr:row>26</xdr:row>
      <xdr:rowOff>129289</xdr:rowOff>
    </xdr:from>
    <xdr:to>
      <xdr:col>23</xdr:col>
      <xdr:colOff>49306</xdr:colOff>
      <xdr:row>45</xdr:row>
      <xdr:rowOff>3083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A475528C-BEEB-4D6E-81AB-9148A1DE7A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419100</xdr:colOff>
      <xdr:row>26</xdr:row>
      <xdr:rowOff>104775</xdr:rowOff>
    </xdr:from>
    <xdr:to>
      <xdr:col>29</xdr:col>
      <xdr:colOff>123264</xdr:colOff>
      <xdr:row>44</xdr:row>
      <xdr:rowOff>190500</xdr:rowOff>
    </xdr:to>
    <xdr:graphicFrame macro="">
      <xdr:nvGraphicFramePr>
        <xdr:cNvPr id="5" name="Chart 8">
          <a:extLst>
            <a:ext uri="{FF2B5EF4-FFF2-40B4-BE49-F238E27FC236}">
              <a16:creationId xmlns:a16="http://schemas.microsoft.com/office/drawing/2014/main" id="{27FFABD4-15D8-45BC-865F-10143154F6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95249</xdr:colOff>
      <xdr:row>49</xdr:row>
      <xdr:rowOff>104775</xdr:rowOff>
    </xdr:from>
    <xdr:to>
      <xdr:col>23</xdr:col>
      <xdr:colOff>11205</xdr:colOff>
      <xdr:row>67</xdr:row>
      <xdr:rowOff>180975</xdr:rowOff>
    </xdr:to>
    <xdr:graphicFrame macro="">
      <xdr:nvGraphicFramePr>
        <xdr:cNvPr id="6" name="Chart 9">
          <a:extLst>
            <a:ext uri="{FF2B5EF4-FFF2-40B4-BE49-F238E27FC236}">
              <a16:creationId xmlns:a16="http://schemas.microsoft.com/office/drawing/2014/main" id="{5C441D6F-729A-44F4-8C04-A215886479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408517</xdr:colOff>
      <xdr:row>49</xdr:row>
      <xdr:rowOff>104775</xdr:rowOff>
    </xdr:from>
    <xdr:to>
      <xdr:col>29</xdr:col>
      <xdr:colOff>63500</xdr:colOff>
      <xdr:row>67</xdr:row>
      <xdr:rowOff>179916</xdr:rowOff>
    </xdr:to>
    <xdr:graphicFrame macro="">
      <xdr:nvGraphicFramePr>
        <xdr:cNvPr id="7" name="Chart 11">
          <a:extLst>
            <a:ext uri="{FF2B5EF4-FFF2-40B4-BE49-F238E27FC236}">
              <a16:creationId xmlns:a16="http://schemas.microsoft.com/office/drawing/2014/main" id="{6718E9D9-3BA3-4558-9068-47AB8898D3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95249</xdr:colOff>
      <xdr:row>4</xdr:row>
      <xdr:rowOff>104775</xdr:rowOff>
    </xdr:from>
    <xdr:to>
      <xdr:col>23</xdr:col>
      <xdr:colOff>22411</xdr:colOff>
      <xdr:row>22</xdr:row>
      <xdr:rowOff>180975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419100</xdr:colOff>
      <xdr:row>4</xdr:row>
      <xdr:rowOff>94192</xdr:rowOff>
    </xdr:from>
    <xdr:to>
      <xdr:col>29</xdr:col>
      <xdr:colOff>100853</xdr:colOff>
      <xdr:row>22</xdr:row>
      <xdr:rowOff>179917</xdr:rowOff>
    </xdr:to>
    <xdr:graphicFrame macro="">
      <xdr:nvGraphicFramePr>
        <xdr:cNvPr id="3" name="Chart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122144</xdr:colOff>
      <xdr:row>26</xdr:row>
      <xdr:rowOff>129289</xdr:rowOff>
    </xdr:from>
    <xdr:to>
      <xdr:col>23</xdr:col>
      <xdr:colOff>49306</xdr:colOff>
      <xdr:row>45</xdr:row>
      <xdr:rowOff>3083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419100</xdr:colOff>
      <xdr:row>26</xdr:row>
      <xdr:rowOff>104775</xdr:rowOff>
    </xdr:from>
    <xdr:to>
      <xdr:col>29</xdr:col>
      <xdr:colOff>123264</xdr:colOff>
      <xdr:row>44</xdr:row>
      <xdr:rowOff>190500</xdr:rowOff>
    </xdr:to>
    <xdr:graphicFrame macro="">
      <xdr:nvGraphicFramePr>
        <xdr:cNvPr id="5" name="Chart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95249</xdr:colOff>
      <xdr:row>49</xdr:row>
      <xdr:rowOff>104775</xdr:rowOff>
    </xdr:from>
    <xdr:to>
      <xdr:col>23</xdr:col>
      <xdr:colOff>11205</xdr:colOff>
      <xdr:row>67</xdr:row>
      <xdr:rowOff>180975</xdr:rowOff>
    </xdr:to>
    <xdr:graphicFrame macro="">
      <xdr:nvGraphicFramePr>
        <xdr:cNvPr id="6" name="Chart 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408517</xdr:colOff>
      <xdr:row>49</xdr:row>
      <xdr:rowOff>104775</xdr:rowOff>
    </xdr:from>
    <xdr:to>
      <xdr:col>29</xdr:col>
      <xdr:colOff>63500</xdr:colOff>
      <xdr:row>67</xdr:row>
      <xdr:rowOff>179916</xdr:rowOff>
    </xdr:to>
    <xdr:graphicFrame macro="">
      <xdr:nvGraphicFramePr>
        <xdr:cNvPr id="7" name="Chart 1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5677D-0F9D-451F-905D-7544C9AA2C0F}">
  <sheetPr>
    <tabColor indexed="50"/>
    <pageSetUpPr fitToPage="1"/>
  </sheetPr>
  <dimension ref="A2:R81"/>
  <sheetViews>
    <sheetView showGridLines="0" tabSelected="1" zoomScale="80" zoomScaleNormal="80" workbookViewId="0"/>
  </sheetViews>
  <sheetFormatPr defaultColWidth="9.140625" defaultRowHeight="14.25" x14ac:dyDescent="0.3"/>
  <cols>
    <col min="1" max="1" width="26.140625" style="1" customWidth="1"/>
    <col min="2" max="2" width="10.28515625" style="1" customWidth="1" collapsed="1"/>
    <col min="3" max="3" width="10.28515625" style="1" customWidth="1"/>
    <col min="4" max="4" width="2.5703125" style="1" customWidth="1"/>
    <col min="5" max="5" width="8.42578125" style="2" customWidth="1"/>
    <col min="6" max="6" width="6.140625" style="3" customWidth="1"/>
    <col min="7" max="7" width="29" style="1" customWidth="1"/>
    <col min="8" max="8" width="10.28515625" style="1" customWidth="1" collapsed="1"/>
    <col min="9" max="9" width="10.28515625" style="1" customWidth="1"/>
    <col min="10" max="10" width="2.5703125" style="1" customWidth="1"/>
    <col min="11" max="11" width="8.42578125" style="2" customWidth="1"/>
    <col min="12" max="12" width="6.28515625" style="3" customWidth="1"/>
    <col min="13" max="13" width="26" style="1" customWidth="1"/>
    <col min="14" max="14" width="10.28515625" style="1" customWidth="1" collapsed="1"/>
    <col min="15" max="15" width="10.28515625" style="1" customWidth="1"/>
    <col min="16" max="16" width="2.5703125" style="1" customWidth="1"/>
    <col min="17" max="17" width="8.42578125" style="2" customWidth="1"/>
    <col min="18" max="18" width="3.85546875" style="1" customWidth="1"/>
    <col min="19" max="19" width="9.28515625" style="1" customWidth="1"/>
    <col min="20" max="22" width="9.140625" style="1"/>
    <col min="23" max="23" width="4.140625" style="1" customWidth="1"/>
    <col min="24" max="24" width="2.42578125" style="1" customWidth="1"/>
    <col min="25" max="16384" width="9.140625" style="1"/>
  </cols>
  <sheetData>
    <row r="2" spans="1:18" s="32" customFormat="1" ht="26.25" x14ac:dyDescent="0.4">
      <c r="A2" s="32" t="s">
        <v>31</v>
      </c>
    </row>
    <row r="3" spans="1:18" s="32" customFormat="1" ht="26.25" x14ac:dyDescent="0.4"/>
    <row r="4" spans="1:18" s="32" customFormat="1" ht="26.25" x14ac:dyDescent="0.4">
      <c r="A4" s="32" t="s">
        <v>32</v>
      </c>
    </row>
    <row r="5" spans="1:18" ht="45" customHeight="1" x14ac:dyDescent="0.25">
      <c r="A5" s="1" t="s">
        <v>0</v>
      </c>
      <c r="B5" s="30" t="s">
        <v>16</v>
      </c>
      <c r="C5" s="30"/>
      <c r="D5" s="30"/>
      <c r="E5" s="30"/>
      <c r="F5" s="5"/>
      <c r="H5" s="30" t="s">
        <v>20</v>
      </c>
      <c r="I5" s="30"/>
      <c r="J5" s="30"/>
      <c r="K5" s="30"/>
      <c r="L5" s="5"/>
      <c r="N5" s="30" t="s">
        <v>24</v>
      </c>
      <c r="O5" s="30"/>
      <c r="P5" s="30"/>
      <c r="Q5" s="30"/>
    </row>
    <row r="6" spans="1:18" ht="15.75" customHeight="1" x14ac:dyDescent="0.25">
      <c r="A6" s="6"/>
      <c r="B6" s="5"/>
      <c r="C6" s="5"/>
      <c r="D6" s="5"/>
      <c r="E6" s="5"/>
      <c r="F6" s="5"/>
      <c r="G6" s="6"/>
      <c r="H6" s="5"/>
      <c r="I6" s="5"/>
      <c r="J6" s="5"/>
      <c r="K6" s="5"/>
      <c r="L6" s="5"/>
      <c r="M6" s="6"/>
      <c r="N6" s="5"/>
      <c r="O6" s="5"/>
      <c r="P6" s="5"/>
      <c r="Q6" s="5"/>
    </row>
    <row r="8" spans="1:18" ht="25.5" x14ac:dyDescent="0.25">
      <c r="B8" s="7" t="s">
        <v>17</v>
      </c>
      <c r="C8" s="7" t="s">
        <v>18</v>
      </c>
      <c r="E8" s="7" t="s">
        <v>19</v>
      </c>
      <c r="F8" s="8"/>
      <c r="H8" s="7" t="s">
        <v>21</v>
      </c>
      <c r="I8" s="7" t="s">
        <v>22</v>
      </c>
      <c r="K8" s="7" t="s">
        <v>23</v>
      </c>
      <c r="L8" s="8"/>
      <c r="N8" s="7" t="s">
        <v>25</v>
      </c>
      <c r="O8" s="7" t="s">
        <v>26</v>
      </c>
      <c r="Q8" s="7" t="s">
        <v>27</v>
      </c>
    </row>
    <row r="9" spans="1:18" ht="13.5" x14ac:dyDescent="0.25">
      <c r="A9" s="35" t="s">
        <v>34</v>
      </c>
      <c r="B9" s="10">
        <f>SUM(B10:B11,B13:B17)</f>
        <v>29465.155021246072</v>
      </c>
      <c r="C9" s="10">
        <f>SUM(C10:C11,C13:C17)</f>
        <v>44331.60200982821</v>
      </c>
      <c r="D9" s="11"/>
      <c r="E9" s="12">
        <f t="shared" ref="E9:E21" si="0">IF(B9,C9/B9-1,"")</f>
        <v>0.50454331490408166</v>
      </c>
      <c r="F9" s="13"/>
      <c r="G9" s="9" t="str">
        <f>$A9</f>
        <v>pojazdy</v>
      </c>
      <c r="H9" s="10">
        <f>SUM(H10:H11,H13:H17)</f>
        <v>4461.3854154700366</v>
      </c>
      <c r="I9" s="10">
        <f>SUM(I10:I11,I13:I17)</f>
        <v>4795.4077118090072</v>
      </c>
      <c r="J9" s="11"/>
      <c r="K9" s="12">
        <f t="shared" ref="K9:K21" si="1">IF(H9,I9/H9-1,"")</f>
        <v>7.4869634706011823E-2</v>
      </c>
      <c r="L9" s="13"/>
      <c r="M9" s="9" t="str">
        <f t="shared" ref="M9:M21" si="2">$A9</f>
        <v>pojazdy</v>
      </c>
      <c r="N9" s="10">
        <f>SUM(N10:N11,N13:N17)</f>
        <v>33926.54043671611</v>
      </c>
      <c r="O9" s="10">
        <f>SUM(O10:O11,O13:O17)</f>
        <v>49127.009721637231</v>
      </c>
      <c r="P9" s="11"/>
      <c r="Q9" s="12">
        <f t="shared" ref="Q9:Q21" si="3">IF(N9,O9/N9-1,"")</f>
        <v>0.44804065163304441</v>
      </c>
    </row>
    <row r="10" spans="1:18" x14ac:dyDescent="0.3">
      <c r="A10" s="36" t="s">
        <v>35</v>
      </c>
      <c r="B10" s="15">
        <v>18121.577352722608</v>
      </c>
      <c r="C10" s="15">
        <v>25008.908472151459</v>
      </c>
      <c r="D10" s="3"/>
      <c r="E10" s="12">
        <f t="shared" si="0"/>
        <v>0.38006245181488518</v>
      </c>
      <c r="F10" s="13"/>
      <c r="G10" s="14" t="str">
        <f t="shared" ref="G10:G21" si="4">$A10</f>
        <v>osobowe</v>
      </c>
      <c r="H10" s="15">
        <v>2590.0633003430667</v>
      </c>
      <c r="I10" s="15">
        <v>2651.9514092316504</v>
      </c>
      <c r="J10" s="3"/>
      <c r="K10" s="12">
        <f t="shared" si="1"/>
        <v>2.3894438749966662E-2</v>
      </c>
      <c r="L10" s="13"/>
      <c r="M10" s="14" t="str">
        <f t="shared" si="2"/>
        <v>osobowe</v>
      </c>
      <c r="N10" s="15">
        <f>B10+H10</f>
        <v>20711.640653065675</v>
      </c>
      <c r="O10" s="15">
        <f>C10+I10</f>
        <v>27660.859881383109</v>
      </c>
      <c r="P10" s="3"/>
      <c r="Q10" s="12">
        <f t="shared" si="3"/>
        <v>0.33552239268349959</v>
      </c>
    </row>
    <row r="11" spans="1:18" x14ac:dyDescent="0.3">
      <c r="A11" s="36" t="s">
        <v>36</v>
      </c>
      <c r="B11" s="15">
        <v>3607.6501269599507</v>
      </c>
      <c r="C11" s="15">
        <v>4934.3379527015031</v>
      </c>
      <c r="D11" s="3"/>
      <c r="E11" s="12">
        <f t="shared" si="0"/>
        <v>0.36774292934539887</v>
      </c>
      <c r="F11" s="13"/>
      <c r="G11" s="14" t="str">
        <f t="shared" si="4"/>
        <v>cięzarowe do 3,5 t</v>
      </c>
      <c r="H11" s="15">
        <v>524.80856985420655</v>
      </c>
      <c r="I11" s="15">
        <v>539.56384136941233</v>
      </c>
      <c r="J11" s="3"/>
      <c r="K11" s="12">
        <f t="shared" si="1"/>
        <v>2.8115530810224554E-2</v>
      </c>
      <c r="L11" s="13"/>
      <c r="M11" s="14" t="str">
        <f t="shared" si="2"/>
        <v>cięzarowe do 3,5 t</v>
      </c>
      <c r="N11" s="15">
        <f>B11+H11</f>
        <v>4132.4586968141575</v>
      </c>
      <c r="O11" s="15">
        <f>C11+I11</f>
        <v>5473.9017940709155</v>
      </c>
      <c r="P11" s="3"/>
      <c r="Q11" s="12">
        <f t="shared" si="3"/>
        <v>0.32461137440790844</v>
      </c>
    </row>
    <row r="12" spans="1:18" x14ac:dyDescent="0.3">
      <c r="A12" s="36" t="s">
        <v>37</v>
      </c>
      <c r="B12" s="15">
        <f>B13+B14+B15+B16</f>
        <v>7430.7454856532295</v>
      </c>
      <c r="C12" s="15">
        <f>C13+C14+C15+C16</f>
        <v>13866.302158036098</v>
      </c>
      <c r="D12" s="3"/>
      <c r="E12" s="12">
        <f t="shared" si="0"/>
        <v>0.86607147086496195</v>
      </c>
      <c r="F12" s="13"/>
      <c r="G12" s="14" t="str">
        <f t="shared" si="4"/>
        <v>ciężarowe</v>
      </c>
      <c r="H12" s="15">
        <f>H13+H14+H15+H16</f>
        <v>1319.2613007148027</v>
      </c>
      <c r="I12" s="15">
        <f>I13+I14+I15+I16</f>
        <v>1559.7277698782318</v>
      </c>
      <c r="J12" s="3"/>
      <c r="K12" s="12">
        <f t="shared" si="1"/>
        <v>0.1822735716064281</v>
      </c>
      <c r="L12" s="13"/>
      <c r="M12" s="14" t="str">
        <f t="shared" si="2"/>
        <v>ciężarowe</v>
      </c>
      <c r="N12" s="15">
        <f>N13+N14+N15+N16</f>
        <v>8750.0067863680324</v>
      </c>
      <c r="O12" s="15">
        <f>O13+O14+O15+O16</f>
        <v>15426.029927914331</v>
      </c>
      <c r="P12" s="3"/>
      <c r="Q12" s="12">
        <f t="shared" si="3"/>
        <v>0.76297348156885181</v>
      </c>
    </row>
    <row r="13" spans="1:18" x14ac:dyDescent="0.3">
      <c r="A13" s="37" t="s">
        <v>38</v>
      </c>
      <c r="B13" s="15">
        <v>1763.9297784031351</v>
      </c>
      <c r="C13" s="15">
        <v>2887.4136995711583</v>
      </c>
      <c r="D13" s="3"/>
      <c r="E13" s="12">
        <f t="shared" si="0"/>
        <v>0.63692100157473397</v>
      </c>
      <c r="F13" s="13"/>
      <c r="G13" s="16" t="str">
        <f t="shared" si="4"/>
        <v>ciężarowe pow. 3,5 t</v>
      </c>
      <c r="H13" s="15">
        <v>244.38973292795362</v>
      </c>
      <c r="I13" s="15">
        <v>331.31131521639816</v>
      </c>
      <c r="J13" s="3"/>
      <c r="K13" s="12">
        <f t="shared" si="1"/>
        <v>0.35566789671180299</v>
      </c>
      <c r="L13" s="13"/>
      <c r="M13" s="16" t="str">
        <f t="shared" si="2"/>
        <v>ciężarowe pow. 3,5 t</v>
      </c>
      <c r="N13" s="15">
        <f t="shared" ref="N13:O21" si="5">B13+H13</f>
        <v>2008.3195113310887</v>
      </c>
      <c r="O13" s="15">
        <f t="shared" si="5"/>
        <v>3218.7250147875566</v>
      </c>
      <c r="P13" s="3"/>
      <c r="Q13" s="12">
        <f t="shared" si="3"/>
        <v>0.60269568493821302</v>
      </c>
      <c r="R13" s="13"/>
    </row>
    <row r="14" spans="1:18" x14ac:dyDescent="0.3">
      <c r="A14" s="37" t="s">
        <v>39</v>
      </c>
      <c r="B14" s="17">
        <v>3667.6383883091676</v>
      </c>
      <c r="C14" s="17">
        <v>7331.6195300100062</v>
      </c>
      <c r="D14" s="3"/>
      <c r="E14" s="12">
        <f t="shared" si="0"/>
        <v>0.9990028333709271</v>
      </c>
      <c r="F14" s="13"/>
      <c r="G14" s="16" t="str">
        <f t="shared" si="4"/>
        <v>ciągniki siodłowe</v>
      </c>
      <c r="H14" s="17">
        <v>711.41315012977941</v>
      </c>
      <c r="I14" s="17">
        <v>793.99295826803484</v>
      </c>
      <c r="J14" s="3"/>
      <c r="K14" s="12">
        <f t="shared" si="1"/>
        <v>0.11607855171525983</v>
      </c>
      <c r="L14" s="13"/>
      <c r="M14" s="16" t="str">
        <f t="shared" si="2"/>
        <v>ciągniki siodłowe</v>
      </c>
      <c r="N14" s="17">
        <f t="shared" si="5"/>
        <v>4379.0515384389473</v>
      </c>
      <c r="O14" s="17">
        <f t="shared" si="5"/>
        <v>8125.6124882780414</v>
      </c>
      <c r="P14" s="3"/>
      <c r="Q14" s="12">
        <f t="shared" si="3"/>
        <v>0.85556447942027991</v>
      </c>
    </row>
    <row r="15" spans="1:18" x14ac:dyDescent="0.3">
      <c r="A15" s="37" t="s">
        <v>40</v>
      </c>
      <c r="B15" s="17">
        <v>1563.5080469896091</v>
      </c>
      <c r="C15" s="17">
        <v>3314.472090221464</v>
      </c>
      <c r="D15" s="3"/>
      <c r="E15" s="12">
        <f t="shared" si="0"/>
        <v>1.1198944876575307</v>
      </c>
      <c r="F15" s="13"/>
      <c r="G15" s="16" t="str">
        <f t="shared" si="4"/>
        <v>naczepy/przyczepy</v>
      </c>
      <c r="H15" s="17">
        <v>289.54970644059171</v>
      </c>
      <c r="I15" s="17">
        <v>399.06338683826107</v>
      </c>
      <c r="J15" s="3"/>
      <c r="K15" s="12">
        <f t="shared" si="1"/>
        <v>0.37822065766845747</v>
      </c>
      <c r="L15" s="13"/>
      <c r="M15" s="16" t="str">
        <f t="shared" si="2"/>
        <v>naczepy/przyczepy</v>
      </c>
      <c r="N15" s="17">
        <f t="shared" si="5"/>
        <v>1853.0577534302008</v>
      </c>
      <c r="O15" s="17">
        <f t="shared" si="5"/>
        <v>3713.5354770597251</v>
      </c>
      <c r="P15" s="3"/>
      <c r="Q15" s="12">
        <f t="shared" si="3"/>
        <v>1.0040041764405823</v>
      </c>
    </row>
    <row r="16" spans="1:18" x14ac:dyDescent="0.3">
      <c r="A16" s="37" t="s">
        <v>41</v>
      </c>
      <c r="B16" s="17">
        <v>435.6692719513174</v>
      </c>
      <c r="C16" s="17">
        <v>332.79683823346926</v>
      </c>
      <c r="D16" s="3"/>
      <c r="E16" s="12">
        <f t="shared" si="0"/>
        <v>-0.23612506169437475</v>
      </c>
      <c r="F16" s="13"/>
      <c r="G16" s="16" t="str">
        <f t="shared" si="4"/>
        <v>autobusy</v>
      </c>
      <c r="H16" s="17">
        <v>73.90871121647794</v>
      </c>
      <c r="I16" s="17">
        <v>35.360109555537683</v>
      </c>
      <c r="J16" s="3"/>
      <c r="K16" s="12">
        <f t="shared" si="1"/>
        <v>-0.52157047561053738</v>
      </c>
      <c r="L16" s="13"/>
      <c r="M16" s="16" t="str">
        <f t="shared" si="2"/>
        <v>autobusy</v>
      </c>
      <c r="N16" s="17">
        <f t="shared" si="5"/>
        <v>509.57798316779531</v>
      </c>
      <c r="O16" s="17">
        <f t="shared" si="5"/>
        <v>368.15694778900695</v>
      </c>
      <c r="P16" s="3"/>
      <c r="Q16" s="12">
        <f t="shared" si="3"/>
        <v>-0.27752579595304228</v>
      </c>
    </row>
    <row r="17" spans="1:17" x14ac:dyDescent="0.3">
      <c r="A17" s="36" t="s">
        <v>42</v>
      </c>
      <c r="B17" s="17">
        <v>305.18205591028061</v>
      </c>
      <c r="C17" s="17">
        <v>522.0534269391585</v>
      </c>
      <c r="D17" s="3"/>
      <c r="E17" s="12">
        <f t="shared" si="0"/>
        <v>0.71062949747161785</v>
      </c>
      <c r="F17" s="13"/>
      <c r="G17" s="14" t="str">
        <f t="shared" si="4"/>
        <v>inne</v>
      </c>
      <c r="H17" s="17">
        <v>27.252244557962001</v>
      </c>
      <c r="I17" s="17">
        <v>44.164691329713023</v>
      </c>
      <c r="J17" s="3"/>
      <c r="K17" s="12">
        <f t="shared" si="1"/>
        <v>0.6205891311367191</v>
      </c>
      <c r="L17" s="13"/>
      <c r="M17" s="14" t="str">
        <f t="shared" si="2"/>
        <v>inne</v>
      </c>
      <c r="N17" s="17">
        <f t="shared" si="5"/>
        <v>332.43430046824261</v>
      </c>
      <c r="O17" s="17">
        <f t="shared" si="5"/>
        <v>566.21811826887154</v>
      </c>
      <c r="P17" s="3"/>
      <c r="Q17" s="12">
        <f t="shared" si="3"/>
        <v>0.7032481830886228</v>
      </c>
    </row>
    <row r="18" spans="1:17" ht="13.5" x14ac:dyDescent="0.25">
      <c r="A18" s="35" t="s">
        <v>43</v>
      </c>
      <c r="B18" s="10">
        <v>9571.1146483629491</v>
      </c>
      <c r="C18" s="10">
        <v>11979.410045930899</v>
      </c>
      <c r="D18" s="11"/>
      <c r="E18" s="12">
        <f t="shared" si="0"/>
        <v>0.25162120463992843</v>
      </c>
      <c r="F18" s="13"/>
      <c r="G18" s="9" t="str">
        <f t="shared" si="4"/>
        <v>MiU</v>
      </c>
      <c r="H18" s="10">
        <v>1249.0847609852501</v>
      </c>
      <c r="I18" s="10">
        <v>1670.8579698446456</v>
      </c>
      <c r="J18" s="11"/>
      <c r="K18" s="12">
        <f t="shared" si="1"/>
        <v>0.33766580302101379</v>
      </c>
      <c r="L18" s="13"/>
      <c r="M18" s="9" t="str">
        <f t="shared" si="2"/>
        <v>MiU</v>
      </c>
      <c r="N18" s="10">
        <f t="shared" si="5"/>
        <v>10820.199409348199</v>
      </c>
      <c r="O18" s="10">
        <f t="shared" si="5"/>
        <v>13650.268015775546</v>
      </c>
      <c r="P18" s="11"/>
      <c r="Q18" s="12">
        <f t="shared" si="3"/>
        <v>0.26155420056143197</v>
      </c>
    </row>
    <row r="19" spans="1:17" ht="13.5" x14ac:dyDescent="0.25">
      <c r="A19" s="35" t="s">
        <v>11</v>
      </c>
      <c r="B19" s="10">
        <v>603.35577110491965</v>
      </c>
      <c r="C19" s="10">
        <v>623.03781512431704</v>
      </c>
      <c r="D19" s="11"/>
      <c r="E19" s="12">
        <f t="shared" si="0"/>
        <v>3.262095924491426E-2</v>
      </c>
      <c r="F19" s="13"/>
      <c r="G19" s="9" t="str">
        <f t="shared" si="4"/>
        <v>IT</v>
      </c>
      <c r="H19" s="10">
        <v>75.746136906788749</v>
      </c>
      <c r="I19" s="10">
        <v>91.648984376090141</v>
      </c>
      <c r="J19" s="11"/>
      <c r="K19" s="12">
        <f t="shared" si="1"/>
        <v>0.20994928743192576</v>
      </c>
      <c r="L19" s="13"/>
      <c r="M19" s="9" t="str">
        <f t="shared" si="2"/>
        <v>IT</v>
      </c>
      <c r="N19" s="10">
        <f t="shared" si="5"/>
        <v>679.10190801170836</v>
      </c>
      <c r="O19" s="10">
        <f t="shared" si="5"/>
        <v>714.68679950040723</v>
      </c>
      <c r="P19" s="11"/>
      <c r="Q19" s="12">
        <f t="shared" si="3"/>
        <v>5.2399928595231238E-2</v>
      </c>
    </row>
    <row r="20" spans="1:17" ht="13.5" x14ac:dyDescent="0.25">
      <c r="A20" s="35" t="s">
        <v>44</v>
      </c>
      <c r="B20" s="10">
        <v>598.15468290808724</v>
      </c>
      <c r="C20" s="10">
        <v>818.00721051398909</v>
      </c>
      <c r="D20" s="11"/>
      <c r="E20" s="12">
        <f t="shared" si="0"/>
        <v>0.36755129381756335</v>
      </c>
      <c r="F20" s="13"/>
      <c r="G20" s="9" t="str">
        <f t="shared" si="4"/>
        <v>samoloty, statki, kolej</v>
      </c>
      <c r="H20" s="10">
        <v>49.265238918460113</v>
      </c>
      <c r="I20" s="10">
        <v>78.427498811305284</v>
      </c>
      <c r="J20" s="11"/>
      <c r="K20" s="12">
        <f t="shared" si="1"/>
        <v>0.59194394532648498</v>
      </c>
      <c r="L20" s="13"/>
      <c r="M20" s="9" t="str">
        <f t="shared" si="2"/>
        <v>samoloty, statki, kolej</v>
      </c>
      <c r="N20" s="10">
        <f t="shared" si="5"/>
        <v>647.41992182654735</v>
      </c>
      <c r="O20" s="10">
        <f t="shared" si="5"/>
        <v>896.43470932529442</v>
      </c>
      <c r="P20" s="11"/>
      <c r="Q20" s="12">
        <f t="shared" si="3"/>
        <v>0.38462639023558109</v>
      </c>
    </row>
    <row r="21" spans="1:17" ht="13.5" x14ac:dyDescent="0.25">
      <c r="A21" s="35" t="s">
        <v>42</v>
      </c>
      <c r="B21" s="10">
        <v>328.37458698157758</v>
      </c>
      <c r="C21" s="10">
        <v>402.02617448267438</v>
      </c>
      <c r="D21" s="11"/>
      <c r="E21" s="12">
        <f t="shared" si="0"/>
        <v>0.22429137461002369</v>
      </c>
      <c r="F21" s="13"/>
      <c r="G21" s="9" t="str">
        <f t="shared" si="4"/>
        <v>inne</v>
      </c>
      <c r="H21" s="10">
        <v>47.957154128250082</v>
      </c>
      <c r="I21" s="10">
        <v>54.039299922461147</v>
      </c>
      <c r="J21" s="11"/>
      <c r="K21" s="12">
        <f t="shared" si="1"/>
        <v>0.12682457716206019</v>
      </c>
      <c r="L21" s="13"/>
      <c r="M21" s="9" t="str">
        <f t="shared" si="2"/>
        <v>inne</v>
      </c>
      <c r="N21" s="10">
        <f t="shared" si="5"/>
        <v>376.33174110982765</v>
      </c>
      <c r="O21" s="10">
        <f t="shared" si="5"/>
        <v>456.06547440513555</v>
      </c>
      <c r="P21" s="11"/>
      <c r="Q21" s="12">
        <f t="shared" si="3"/>
        <v>0.21187086972830871</v>
      </c>
    </row>
    <row r="22" spans="1:17" ht="11.25" customHeight="1" thickBot="1" x14ac:dyDescent="0.3">
      <c r="A22" s="38"/>
      <c r="B22" s="19"/>
      <c r="C22" s="19"/>
      <c r="D22" s="11"/>
      <c r="E22" s="20"/>
      <c r="F22" s="11"/>
      <c r="G22" s="18"/>
      <c r="H22" s="19"/>
      <c r="I22" s="19"/>
      <c r="J22" s="11"/>
      <c r="K22" s="20"/>
      <c r="L22" s="13"/>
      <c r="M22" s="18"/>
      <c r="N22" s="19"/>
      <c r="O22" s="19"/>
      <c r="P22" s="11"/>
      <c r="Q22" s="20"/>
    </row>
    <row r="23" spans="1:17" ht="32.25" thickBot="1" x14ac:dyDescent="0.3">
      <c r="A23" s="39" t="s">
        <v>45</v>
      </c>
      <c r="B23" s="22">
        <f>B9+B18+B19+B20+B21</f>
        <v>40566.154710603609</v>
      </c>
      <c r="C23" s="22">
        <f>C9+C18+C19+C20+C21</f>
        <v>58154.08325588009</v>
      </c>
      <c r="D23" s="11"/>
      <c r="E23" s="23">
        <f>IF(B23,C23/B23-1,"")</f>
        <v>0.43356163951815629</v>
      </c>
      <c r="F23" s="24"/>
      <c r="G23" s="21" t="str">
        <f>$A23</f>
        <v>Ruchomości(leasing)</v>
      </c>
      <c r="H23" s="22">
        <f>SUM(H9,H18:H21)</f>
        <v>5883.4387064087859</v>
      </c>
      <c r="I23" s="22">
        <f>SUM(I9,I18:I21)</f>
        <v>6690.3814647635099</v>
      </c>
      <c r="J23" s="11"/>
      <c r="K23" s="23">
        <f>IF(H23,I23/H23-1,"")</f>
        <v>0.1371549528468321</v>
      </c>
      <c r="L23" s="13"/>
      <c r="M23" s="21" t="str">
        <f>$A23</f>
        <v>Ruchomości(leasing)</v>
      </c>
      <c r="N23" s="22">
        <f>SUM(N9,N18:N21)</f>
        <v>46449.593417012395</v>
      </c>
      <c r="O23" s="22">
        <f>SUM(O9,O18:O21)</f>
        <v>64844.464720643613</v>
      </c>
      <c r="P23" s="11"/>
      <c r="Q23" s="23">
        <f>IF(N23,O23/N23-1,"")</f>
        <v>0.39601791857437463</v>
      </c>
    </row>
    <row r="24" spans="1:17" s="11" customFormat="1" ht="21.75" customHeight="1" x14ac:dyDescent="0.25">
      <c r="A24" s="18"/>
      <c r="B24" s="25"/>
      <c r="C24" s="26"/>
      <c r="E24" s="20"/>
      <c r="F24" s="27"/>
      <c r="G24" s="18"/>
      <c r="H24" s="25"/>
      <c r="I24" s="26"/>
      <c r="K24" s="20"/>
      <c r="L24" s="20"/>
      <c r="M24" s="18"/>
      <c r="N24" s="25"/>
      <c r="O24" s="26"/>
      <c r="Q24" s="20"/>
    </row>
    <row r="25" spans="1:17" ht="18" x14ac:dyDescent="0.3">
      <c r="A25" s="4"/>
      <c r="B25" s="28"/>
      <c r="C25" s="28"/>
      <c r="G25" s="4"/>
      <c r="H25" s="28"/>
      <c r="I25" s="28"/>
      <c r="M25" s="4"/>
      <c r="N25" s="28"/>
      <c r="O25" s="28"/>
    </row>
    <row r="26" spans="1:17" x14ac:dyDescent="0.3">
      <c r="A26" s="1" t="s">
        <v>49</v>
      </c>
    </row>
    <row r="27" spans="1:17" ht="45" customHeight="1" x14ac:dyDescent="0.25">
      <c r="A27" s="11"/>
      <c r="B27" s="30" t="str">
        <f>B5</f>
        <v>I-IX 2021 vs I-IX 2020</v>
      </c>
      <c r="C27" s="30"/>
      <c r="D27" s="30"/>
      <c r="E27" s="30"/>
      <c r="F27" s="5"/>
      <c r="G27" s="11"/>
      <c r="H27" s="30" t="str">
        <f>H5</f>
        <v>X 2021 vs X 2020</v>
      </c>
      <c r="I27" s="30"/>
      <c r="J27" s="30"/>
      <c r="K27" s="30"/>
      <c r="L27" s="5"/>
      <c r="M27" s="11"/>
      <c r="N27" s="30" t="str">
        <f>N5</f>
        <v>I-X 2021 vs I-X 2020</v>
      </c>
      <c r="O27" s="30"/>
      <c r="P27" s="30"/>
      <c r="Q27" s="30"/>
    </row>
    <row r="28" spans="1:17" ht="15.75" customHeight="1" x14ac:dyDescent="0.25">
      <c r="A28" s="6"/>
      <c r="B28" s="5"/>
      <c r="C28" s="5"/>
      <c r="D28" s="5"/>
      <c r="E28" s="5"/>
      <c r="F28" s="5"/>
      <c r="G28" s="6"/>
      <c r="H28" s="5"/>
      <c r="I28" s="5"/>
      <c r="J28" s="5"/>
      <c r="K28" s="5"/>
      <c r="L28" s="5"/>
      <c r="M28" s="6"/>
      <c r="N28" s="5"/>
      <c r="O28" s="5"/>
      <c r="P28" s="5"/>
      <c r="Q28" s="5"/>
    </row>
    <row r="30" spans="1:17" ht="25.5" x14ac:dyDescent="0.25">
      <c r="B30" s="7" t="str">
        <f>B8</f>
        <v>I-IX 2020</v>
      </c>
      <c r="C30" s="7" t="str">
        <f t="shared" ref="C30:Q30" si="6">C8</f>
        <v>I-IX 2021</v>
      </c>
      <c r="E30" s="7" t="str">
        <f t="shared" si="6"/>
        <v>I-IX 21 /
I-IX 20</v>
      </c>
      <c r="F30" s="8"/>
      <c r="H30" s="7" t="str">
        <f t="shared" si="6"/>
        <v>X 2020</v>
      </c>
      <c r="I30" s="7" t="str">
        <f t="shared" si="6"/>
        <v>X 2021</v>
      </c>
      <c r="K30" s="7" t="str">
        <f t="shared" si="6"/>
        <v>X 21 /
X 20</v>
      </c>
      <c r="L30" s="8"/>
      <c r="N30" s="7" t="str">
        <f t="shared" si="6"/>
        <v>I-X 2020</v>
      </c>
      <c r="O30" s="7" t="str">
        <f t="shared" si="6"/>
        <v>I-X 2021</v>
      </c>
      <c r="Q30" s="7" t="str">
        <f t="shared" si="6"/>
        <v>I-X 21 /
I-X 20</v>
      </c>
    </row>
    <row r="31" spans="1:17" ht="13.5" x14ac:dyDescent="0.25">
      <c r="A31" s="9" t="str">
        <f>A9</f>
        <v>pojazdy</v>
      </c>
      <c r="B31" s="10">
        <f>SUM(B32:B33,B35:B39)</f>
        <v>1896.188728180826</v>
      </c>
      <c r="C31" s="10">
        <f>SUM(C32:C33,C35:C39)</f>
        <v>2931.134090318717</v>
      </c>
      <c r="D31" s="11"/>
      <c r="E31" s="12">
        <f t="shared" ref="E31:E43" si="7">IF(B31,C31/B31-1,"")</f>
        <v>0.54580292918986051</v>
      </c>
      <c r="F31" s="13"/>
      <c r="G31" s="9" t="str">
        <f t="shared" ref="G31:G43" si="8">$A31</f>
        <v>pojazdy</v>
      </c>
      <c r="H31" s="10">
        <f>SUM(H32:H33,H35:H39)</f>
        <v>296.01168202183294</v>
      </c>
      <c r="I31" s="10">
        <f>SUM(I32:I33,I35:I39)</f>
        <v>266.259727898682</v>
      </c>
      <c r="J31" s="11"/>
      <c r="K31" s="12">
        <f t="shared" ref="K31:K43" si="9">IF(H31,I31/H31-1,"")</f>
        <v>-0.10050939179135676</v>
      </c>
      <c r="L31" s="13"/>
      <c r="M31" s="9" t="str">
        <f t="shared" ref="M31:M43" si="10">$A31</f>
        <v>pojazdy</v>
      </c>
      <c r="N31" s="10">
        <f>SUM(N32:N33,N35:N39)</f>
        <v>2192.2004102026585</v>
      </c>
      <c r="O31" s="10">
        <f>SUM(O32:O33,O35:O39)</f>
        <v>3197.3938182173988</v>
      </c>
      <c r="P31" s="11"/>
      <c r="Q31" s="12">
        <f t="shared" ref="Q31:Q43" si="11">IF(N31,O31/N31-1,"")</f>
        <v>0.45853171240024304</v>
      </c>
    </row>
    <row r="32" spans="1:17" x14ac:dyDescent="0.3">
      <c r="A32" s="14" t="str">
        <f t="shared" ref="A32:A43" si="12">A10</f>
        <v>osobowe</v>
      </c>
      <c r="B32" s="15">
        <v>870.07242338723881</v>
      </c>
      <c r="C32" s="15">
        <v>1113.5028020929867</v>
      </c>
      <c r="D32" s="3"/>
      <c r="E32" s="12">
        <f t="shared" si="7"/>
        <v>0.27978174248766585</v>
      </c>
      <c r="F32" s="13"/>
      <c r="G32" s="14" t="str">
        <f t="shared" si="8"/>
        <v>osobowe</v>
      </c>
      <c r="H32" s="15">
        <v>109.77734010089786</v>
      </c>
      <c r="I32" s="15">
        <v>107.60720475377668</v>
      </c>
      <c r="J32" s="3"/>
      <c r="K32" s="12">
        <f t="shared" si="9"/>
        <v>-1.9768518212652797E-2</v>
      </c>
      <c r="L32" s="13"/>
      <c r="M32" s="14" t="str">
        <f t="shared" si="10"/>
        <v>osobowe</v>
      </c>
      <c r="N32" s="15">
        <f>B32+H32</f>
        <v>979.84976348813666</v>
      </c>
      <c r="O32" s="15">
        <f>C32+I32</f>
        <v>1221.1100068467633</v>
      </c>
      <c r="P32" s="3"/>
      <c r="Q32" s="12">
        <f t="shared" si="11"/>
        <v>0.24622166820735036</v>
      </c>
    </row>
    <row r="33" spans="1:18" x14ac:dyDescent="0.3">
      <c r="A33" s="14" t="str">
        <f t="shared" si="12"/>
        <v>cięzarowe do 3,5 t</v>
      </c>
      <c r="B33" s="15">
        <v>306.48750975350453</v>
      </c>
      <c r="C33" s="15">
        <v>536.55297709527167</v>
      </c>
      <c r="D33" s="3"/>
      <c r="E33" s="12">
        <f t="shared" si="7"/>
        <v>0.75065201686946215</v>
      </c>
      <c r="F33" s="13"/>
      <c r="G33" s="14" t="str">
        <f t="shared" si="8"/>
        <v>cięzarowe do 3,5 t</v>
      </c>
      <c r="H33" s="15">
        <v>34.372327578055256</v>
      </c>
      <c r="I33" s="15">
        <v>40.673160854616036</v>
      </c>
      <c r="J33" s="3"/>
      <c r="K33" s="12">
        <f t="shared" si="9"/>
        <v>0.18331121924322336</v>
      </c>
      <c r="L33" s="13"/>
      <c r="M33" s="14" t="str">
        <f t="shared" si="10"/>
        <v>cięzarowe do 3,5 t</v>
      </c>
      <c r="N33" s="15">
        <f>B33+H33</f>
        <v>340.85983733155979</v>
      </c>
      <c r="O33" s="15">
        <f>C33+I33</f>
        <v>577.22613794988774</v>
      </c>
      <c r="P33" s="3"/>
      <c r="Q33" s="12">
        <f t="shared" si="11"/>
        <v>0.69344133491564941</v>
      </c>
    </row>
    <row r="34" spans="1:18" x14ac:dyDescent="0.3">
      <c r="A34" s="14" t="str">
        <f t="shared" si="12"/>
        <v>ciężarowe</v>
      </c>
      <c r="B34" s="15">
        <f>B35+B36+B37+B38</f>
        <v>710.13186946702422</v>
      </c>
      <c r="C34" s="15">
        <f>C35+C36+C37+C38</f>
        <v>1259.478311130458</v>
      </c>
      <c r="D34" s="3"/>
      <c r="E34" s="12">
        <f t="shared" si="7"/>
        <v>0.77358370365173879</v>
      </c>
      <c r="F34" s="13"/>
      <c r="G34" s="14" t="str">
        <f t="shared" si="8"/>
        <v>ciężarowe</v>
      </c>
      <c r="H34" s="15">
        <f>H35+H36+H37+H38</f>
        <v>151.23472014924067</v>
      </c>
      <c r="I34" s="15">
        <f>I35+I36+I37+I38</f>
        <v>117.46823426967072</v>
      </c>
      <c r="J34" s="3"/>
      <c r="K34" s="12">
        <f t="shared" si="9"/>
        <v>-0.22327204921097932</v>
      </c>
      <c r="L34" s="13"/>
      <c r="M34" s="14" t="str">
        <f t="shared" si="10"/>
        <v>ciężarowe</v>
      </c>
      <c r="N34" s="15">
        <f>N35+N36+N37+N38</f>
        <v>861.36658961626483</v>
      </c>
      <c r="O34" s="15">
        <f>O35+O36+O37+O38</f>
        <v>1376.9465454001288</v>
      </c>
      <c r="P34" s="3"/>
      <c r="Q34" s="12">
        <f t="shared" si="11"/>
        <v>0.59856042943754373</v>
      </c>
    </row>
    <row r="35" spans="1:18" x14ac:dyDescent="0.3">
      <c r="A35" s="16" t="str">
        <f t="shared" si="12"/>
        <v>ciężarowe pow. 3,5 t</v>
      </c>
      <c r="B35" s="15">
        <v>115.13833765128146</v>
      </c>
      <c r="C35" s="15">
        <v>150.87361828938808</v>
      </c>
      <c r="D35" s="3"/>
      <c r="E35" s="12">
        <f t="shared" si="7"/>
        <v>0.31036821763345035</v>
      </c>
      <c r="F35" s="13"/>
      <c r="G35" s="16" t="str">
        <f t="shared" si="8"/>
        <v>ciężarowe pow. 3,5 t</v>
      </c>
      <c r="H35" s="15">
        <v>48.131331422575919</v>
      </c>
      <c r="I35" s="15">
        <v>16.600530210032936</v>
      </c>
      <c r="J35" s="3"/>
      <c r="K35" s="12">
        <f t="shared" si="9"/>
        <v>-0.65509929354984586</v>
      </c>
      <c r="L35" s="13"/>
      <c r="M35" s="16" t="str">
        <f t="shared" si="10"/>
        <v>ciężarowe pow. 3,5 t</v>
      </c>
      <c r="N35" s="15">
        <f t="shared" ref="N35:O43" si="13">B35+H35</f>
        <v>163.26966907385739</v>
      </c>
      <c r="O35" s="15">
        <f t="shared" si="13"/>
        <v>167.47414849942101</v>
      </c>
      <c r="P35" s="3"/>
      <c r="Q35" s="12">
        <f t="shared" si="11"/>
        <v>2.5751748315614442E-2</v>
      </c>
      <c r="R35" s="13"/>
    </row>
    <row r="36" spans="1:18" x14ac:dyDescent="0.3">
      <c r="A36" s="16" t="str">
        <f t="shared" si="12"/>
        <v>ciągniki siodłowe</v>
      </c>
      <c r="B36" s="17">
        <v>356.44130624664177</v>
      </c>
      <c r="C36" s="17">
        <v>743.25195745351243</v>
      </c>
      <c r="D36" s="3"/>
      <c r="E36" s="12">
        <f t="shared" si="7"/>
        <v>1.08520153087761</v>
      </c>
      <c r="F36" s="13"/>
      <c r="G36" s="16" t="str">
        <f t="shared" si="8"/>
        <v>ciągniki siodłowe</v>
      </c>
      <c r="H36" s="17">
        <v>66.627221907145199</v>
      </c>
      <c r="I36" s="17">
        <v>68.729047102604937</v>
      </c>
      <c r="J36" s="3"/>
      <c r="K36" s="12">
        <f t="shared" si="9"/>
        <v>3.1546042822991227E-2</v>
      </c>
      <c r="L36" s="13"/>
      <c r="M36" s="16" t="str">
        <f t="shared" si="10"/>
        <v>ciągniki siodłowe</v>
      </c>
      <c r="N36" s="17">
        <f t="shared" si="13"/>
        <v>423.06852815378699</v>
      </c>
      <c r="O36" s="17">
        <f t="shared" si="13"/>
        <v>811.98100455611734</v>
      </c>
      <c r="P36" s="3"/>
      <c r="Q36" s="12">
        <f t="shared" si="11"/>
        <v>0.91926591207219088</v>
      </c>
    </row>
    <row r="37" spans="1:18" x14ac:dyDescent="0.3">
      <c r="A37" s="16" t="str">
        <f t="shared" si="12"/>
        <v>naczepy/przyczepy</v>
      </c>
      <c r="B37" s="17">
        <v>221.53651216873226</v>
      </c>
      <c r="C37" s="17">
        <v>360.07714668987853</v>
      </c>
      <c r="D37" s="3"/>
      <c r="E37" s="12">
        <f t="shared" si="7"/>
        <v>0.62536253353861349</v>
      </c>
      <c r="F37" s="13"/>
      <c r="G37" s="16" t="str">
        <f t="shared" si="8"/>
        <v>naczepy/przyczepy</v>
      </c>
      <c r="H37" s="17">
        <v>35.847860382189047</v>
      </c>
      <c r="I37" s="17">
        <v>32.138656957032858</v>
      </c>
      <c r="J37" s="3"/>
      <c r="K37" s="12">
        <f t="shared" si="9"/>
        <v>-0.10347070607871212</v>
      </c>
      <c r="L37" s="13"/>
      <c r="M37" s="16" t="str">
        <f t="shared" si="10"/>
        <v>naczepy/przyczepy</v>
      </c>
      <c r="N37" s="17">
        <f t="shared" si="13"/>
        <v>257.38437255092128</v>
      </c>
      <c r="O37" s="17">
        <f t="shared" si="13"/>
        <v>392.21580364691141</v>
      </c>
      <c r="P37" s="3"/>
      <c r="Q37" s="12">
        <f t="shared" si="11"/>
        <v>0.5238524381246763</v>
      </c>
    </row>
    <row r="38" spans="1:18" x14ac:dyDescent="0.3">
      <c r="A38" s="16" t="str">
        <f t="shared" si="12"/>
        <v>autobusy</v>
      </c>
      <c r="B38" s="17">
        <v>17.015713400368679</v>
      </c>
      <c r="C38" s="17">
        <v>5.2755886976791189</v>
      </c>
      <c r="D38" s="3"/>
      <c r="E38" s="12">
        <f t="shared" si="7"/>
        <v>-0.68995783053299353</v>
      </c>
      <c r="F38" s="13"/>
      <c r="G38" s="16" t="str">
        <f t="shared" si="8"/>
        <v>autobusy</v>
      </c>
      <c r="H38" s="17">
        <v>0.62830643733051383</v>
      </c>
      <c r="I38" s="17">
        <v>0</v>
      </c>
      <c r="J38" s="3"/>
      <c r="K38" s="12">
        <f t="shared" si="9"/>
        <v>-1</v>
      </c>
      <c r="L38" s="13"/>
      <c r="M38" s="16" t="str">
        <f t="shared" si="10"/>
        <v>autobusy</v>
      </c>
      <c r="N38" s="17">
        <f t="shared" si="13"/>
        <v>17.644019837699194</v>
      </c>
      <c r="O38" s="17">
        <f t="shared" si="13"/>
        <v>5.2755886976791189</v>
      </c>
      <c r="P38" s="3"/>
      <c r="Q38" s="12">
        <f t="shared" si="11"/>
        <v>-0.70099848298702305</v>
      </c>
    </row>
    <row r="39" spans="1:18" x14ac:dyDescent="0.3">
      <c r="A39" s="14" t="str">
        <f t="shared" si="12"/>
        <v>inne</v>
      </c>
      <c r="B39" s="17">
        <v>9.496925573058542</v>
      </c>
      <c r="C39" s="17">
        <v>21.6</v>
      </c>
      <c r="D39" s="3"/>
      <c r="E39" s="12">
        <f t="shared" si="7"/>
        <v>1.2744202672574585</v>
      </c>
      <c r="F39" s="13"/>
      <c r="G39" s="14" t="str">
        <f t="shared" si="8"/>
        <v>inne</v>
      </c>
      <c r="H39" s="17">
        <v>0.62729419363914107</v>
      </c>
      <c r="I39" s="17">
        <v>0.51112802061855667</v>
      </c>
      <c r="J39" s="3"/>
      <c r="K39" s="12">
        <f t="shared" si="9"/>
        <v>-0.18518611235131321</v>
      </c>
      <c r="L39" s="13"/>
      <c r="M39" s="14" t="str">
        <f t="shared" si="10"/>
        <v>inne</v>
      </c>
      <c r="N39" s="17">
        <f t="shared" si="13"/>
        <v>10.124219766697683</v>
      </c>
      <c r="O39" s="17">
        <f t="shared" si="13"/>
        <v>22.111128020618558</v>
      </c>
      <c r="P39" s="3"/>
      <c r="Q39" s="12">
        <f t="shared" si="11"/>
        <v>1.1839834110822314</v>
      </c>
    </row>
    <row r="40" spans="1:18" ht="13.5" x14ac:dyDescent="0.25">
      <c r="A40" s="9" t="str">
        <f t="shared" si="12"/>
        <v>MiU</v>
      </c>
      <c r="B40" s="10">
        <v>4927.1268219490994</v>
      </c>
      <c r="C40" s="10">
        <v>6253.7478137824364</v>
      </c>
      <c r="D40" s="11"/>
      <c r="E40" s="12">
        <f t="shared" si="7"/>
        <v>0.26924839562147596</v>
      </c>
      <c r="F40" s="13"/>
      <c r="G40" s="9" t="str">
        <f t="shared" si="8"/>
        <v>MiU</v>
      </c>
      <c r="H40" s="10">
        <v>582.11729810548388</v>
      </c>
      <c r="I40" s="10">
        <v>873.74109396159815</v>
      </c>
      <c r="J40" s="11"/>
      <c r="K40" s="12">
        <f t="shared" si="9"/>
        <v>0.50097084694993876</v>
      </c>
      <c r="L40" s="13"/>
      <c r="M40" s="9" t="str">
        <f t="shared" si="10"/>
        <v>MiU</v>
      </c>
      <c r="N40" s="10">
        <f t="shared" si="13"/>
        <v>5509.2441200545836</v>
      </c>
      <c r="O40" s="10">
        <f t="shared" si="13"/>
        <v>7127.4889077440348</v>
      </c>
      <c r="P40" s="11"/>
      <c r="Q40" s="12">
        <f t="shared" si="11"/>
        <v>0.29373263417367279</v>
      </c>
    </row>
    <row r="41" spans="1:18" ht="13.5" x14ac:dyDescent="0.25">
      <c r="A41" s="9" t="str">
        <f t="shared" si="12"/>
        <v>IT</v>
      </c>
      <c r="B41" s="10">
        <v>148.88058386441043</v>
      </c>
      <c r="C41" s="10">
        <v>111.86045519761285</v>
      </c>
      <c r="D41" s="11"/>
      <c r="E41" s="12">
        <f t="shared" si="7"/>
        <v>-0.24865652528950855</v>
      </c>
      <c r="F41" s="13"/>
      <c r="G41" s="9" t="str">
        <f t="shared" si="8"/>
        <v>IT</v>
      </c>
      <c r="H41" s="10">
        <v>4.5425544024518132</v>
      </c>
      <c r="I41" s="10">
        <v>17.391765161754961</v>
      </c>
      <c r="J41" s="11"/>
      <c r="K41" s="12">
        <f t="shared" si="9"/>
        <v>2.8286311226934062</v>
      </c>
      <c r="L41" s="13"/>
      <c r="M41" s="9" t="str">
        <f t="shared" si="10"/>
        <v>IT</v>
      </c>
      <c r="N41" s="10">
        <f t="shared" si="13"/>
        <v>153.42313826686222</v>
      </c>
      <c r="O41" s="10">
        <f t="shared" si="13"/>
        <v>129.25222035936781</v>
      </c>
      <c r="P41" s="11"/>
      <c r="Q41" s="12">
        <f t="shared" si="11"/>
        <v>-0.15754414999288979</v>
      </c>
    </row>
    <row r="42" spans="1:18" ht="13.5" x14ac:dyDescent="0.25">
      <c r="A42" s="9" t="str">
        <f t="shared" si="12"/>
        <v>samoloty, statki, kolej</v>
      </c>
      <c r="B42" s="10">
        <v>105.53726094921994</v>
      </c>
      <c r="C42" s="10">
        <v>232.80601753128354</v>
      </c>
      <c r="D42" s="11"/>
      <c r="E42" s="12">
        <f t="shared" si="7"/>
        <v>1.2059130153406192</v>
      </c>
      <c r="F42" s="13"/>
      <c r="G42" s="9" t="str">
        <f t="shared" si="8"/>
        <v>samoloty, statki, kolej</v>
      </c>
      <c r="H42" s="10">
        <v>14.144560853406094</v>
      </c>
      <c r="I42" s="10">
        <v>4.6698950079534614</v>
      </c>
      <c r="J42" s="11"/>
      <c r="K42" s="12">
        <f t="shared" si="9"/>
        <v>-0.66984517537503308</v>
      </c>
      <c r="L42" s="13"/>
      <c r="M42" s="9" t="str">
        <f t="shared" si="10"/>
        <v>samoloty, statki, kolej</v>
      </c>
      <c r="N42" s="10">
        <f t="shared" si="13"/>
        <v>119.68182180262603</v>
      </c>
      <c r="O42" s="10">
        <f t="shared" si="13"/>
        <v>237.47591253923702</v>
      </c>
      <c r="P42" s="11"/>
      <c r="Q42" s="12">
        <f t="shared" si="11"/>
        <v>0.98422708613904453</v>
      </c>
    </row>
    <row r="43" spans="1:18" ht="13.5" x14ac:dyDescent="0.25">
      <c r="A43" s="9" t="str">
        <f t="shared" si="12"/>
        <v>inne</v>
      </c>
      <c r="B43" s="10">
        <v>60.094620435732452</v>
      </c>
      <c r="C43" s="10">
        <v>93.894291748627708</v>
      </c>
      <c r="D43" s="11"/>
      <c r="E43" s="12">
        <f t="shared" si="7"/>
        <v>0.56244088185966579</v>
      </c>
      <c r="F43" s="13"/>
      <c r="G43" s="9" t="str">
        <f t="shared" si="8"/>
        <v>inne</v>
      </c>
      <c r="H43" s="10">
        <v>9.663659117295925</v>
      </c>
      <c r="I43" s="10">
        <v>14.565078542220199</v>
      </c>
      <c r="J43" s="11"/>
      <c r="K43" s="12">
        <f t="shared" si="9"/>
        <v>0.50720119216040649</v>
      </c>
      <c r="L43" s="13"/>
      <c r="M43" s="9" t="str">
        <f t="shared" si="10"/>
        <v>inne</v>
      </c>
      <c r="N43" s="10">
        <f t="shared" si="13"/>
        <v>69.758279553028373</v>
      </c>
      <c r="O43" s="10">
        <f t="shared" si="13"/>
        <v>108.45937029084791</v>
      </c>
      <c r="P43" s="11"/>
      <c r="Q43" s="12">
        <f t="shared" si="11"/>
        <v>0.55478849228785831</v>
      </c>
    </row>
    <row r="44" spans="1:18" ht="11.25" customHeight="1" x14ac:dyDescent="0.25">
      <c r="A44" s="18"/>
      <c r="B44" s="19"/>
      <c r="C44" s="19"/>
      <c r="D44" s="11"/>
      <c r="E44" s="20"/>
      <c r="F44" s="11"/>
      <c r="G44" s="18"/>
      <c r="H44" s="19"/>
      <c r="I44" s="19"/>
      <c r="J44" s="11"/>
      <c r="K44" s="20"/>
      <c r="L44" s="13"/>
      <c r="M44" s="18"/>
      <c r="N44" s="19"/>
      <c r="O44" s="19"/>
      <c r="P44" s="11"/>
      <c r="Q44" s="20"/>
    </row>
    <row r="45" spans="1:18" ht="15.75" x14ac:dyDescent="0.25">
      <c r="A45" s="40" t="s">
        <v>47</v>
      </c>
      <c r="B45" s="22">
        <f>B31+B40+B41+B42+B43</f>
        <v>7137.8280153792875</v>
      </c>
      <c r="C45" s="22">
        <f>C31+C40+C41+C42+C43</f>
        <v>9623.4426685786784</v>
      </c>
      <c r="D45" s="11"/>
      <c r="E45" s="23">
        <f>IF(B45,C45/B45-1,"")</f>
        <v>0.34823123334491135</v>
      </c>
      <c r="F45" s="24"/>
      <c r="G45" s="21" t="str">
        <f>$A45</f>
        <v>Ruchomości (pożyczki)</v>
      </c>
      <c r="H45" s="22">
        <f>SUM(H31,H40:H43)</f>
        <v>906.47975450047068</v>
      </c>
      <c r="I45" s="22">
        <f>SUM(I31,I40:I43)</f>
        <v>1176.6275605722087</v>
      </c>
      <c r="J45" s="11"/>
      <c r="K45" s="23">
        <f>IF(H45,I45/H45-1,"")</f>
        <v>0.29801857651041197</v>
      </c>
      <c r="L45" s="13"/>
      <c r="M45" s="21" t="str">
        <f>$A45</f>
        <v>Ruchomości (pożyczki)</v>
      </c>
      <c r="N45" s="22">
        <f>SUM(N31,N40:N43)</f>
        <v>8044.3077698797588</v>
      </c>
      <c r="O45" s="22">
        <f>SUM(O31,O40:O43)</f>
        <v>10800.070229150886</v>
      </c>
      <c r="P45" s="11"/>
      <c r="Q45" s="23">
        <f>IF(N45,O45/N45-1,"")</f>
        <v>0.34257297683083543</v>
      </c>
    </row>
    <row r="46" spans="1:18" s="11" customFormat="1" ht="21.75" customHeight="1" x14ac:dyDescent="0.25">
      <c r="A46" s="18"/>
      <c r="B46" s="25"/>
      <c r="C46" s="26"/>
      <c r="E46" s="20"/>
      <c r="F46" s="27"/>
      <c r="G46" s="18"/>
      <c r="H46" s="25"/>
      <c r="I46" s="26"/>
      <c r="K46" s="20"/>
      <c r="L46" s="20"/>
      <c r="M46" s="18"/>
      <c r="N46" s="25"/>
      <c r="O46" s="26"/>
      <c r="Q46" s="20"/>
    </row>
    <row r="48" spans="1:18" ht="18" x14ac:dyDescent="0.3">
      <c r="A48" s="4"/>
      <c r="G48" s="4"/>
      <c r="M48" s="4"/>
    </row>
    <row r="49" spans="1:18" x14ac:dyDescent="0.3">
      <c r="A49" s="1" t="s">
        <v>50</v>
      </c>
    </row>
    <row r="50" spans="1:18" ht="45" customHeight="1" x14ac:dyDescent="0.25">
      <c r="B50" s="30" t="str">
        <f>B5</f>
        <v>I-IX 2021 vs I-IX 2020</v>
      </c>
      <c r="C50" s="30"/>
      <c r="D50" s="30"/>
      <c r="E50" s="30"/>
      <c r="F50" s="5"/>
      <c r="H50" s="30" t="str">
        <f>H5</f>
        <v>X 2021 vs X 2020</v>
      </c>
      <c r="I50" s="30"/>
      <c r="J50" s="30"/>
      <c r="K50" s="30"/>
      <c r="L50" s="5"/>
      <c r="N50" s="30" t="str">
        <f>N5</f>
        <v>I-X 2021 vs I-X 2020</v>
      </c>
      <c r="O50" s="30"/>
      <c r="P50" s="30"/>
      <c r="Q50" s="30"/>
    </row>
    <row r="51" spans="1:18" ht="15.75" customHeight="1" x14ac:dyDescent="0.25">
      <c r="A51" s="6"/>
      <c r="B51" s="5"/>
      <c r="C51" s="5"/>
      <c r="D51" s="5"/>
      <c r="E51" s="5"/>
      <c r="F51" s="5"/>
      <c r="G51" s="6"/>
      <c r="H51" s="5"/>
      <c r="I51" s="5"/>
      <c r="J51" s="5"/>
      <c r="K51" s="5"/>
      <c r="L51" s="5"/>
      <c r="M51" s="6"/>
      <c r="N51" s="5"/>
      <c r="O51" s="5"/>
      <c r="P51" s="5"/>
      <c r="Q51" s="5"/>
    </row>
    <row r="53" spans="1:18" ht="25.5" x14ac:dyDescent="0.25">
      <c r="B53" s="7" t="str">
        <f>B8</f>
        <v>I-IX 2020</v>
      </c>
      <c r="C53" s="7" t="str">
        <f t="shared" ref="C53:Q53" si="14">C8</f>
        <v>I-IX 2021</v>
      </c>
      <c r="E53" s="7" t="str">
        <f t="shared" si="14"/>
        <v>I-IX 21 /
I-IX 20</v>
      </c>
      <c r="F53" s="8"/>
      <c r="H53" s="7" t="str">
        <f t="shared" si="14"/>
        <v>X 2020</v>
      </c>
      <c r="I53" s="7" t="str">
        <f t="shared" si="14"/>
        <v>X 2021</v>
      </c>
      <c r="K53" s="7" t="str">
        <f t="shared" si="14"/>
        <v>X 21 /
X 20</v>
      </c>
      <c r="L53" s="8"/>
      <c r="N53" s="7" t="str">
        <f t="shared" si="14"/>
        <v>I-X 2020</v>
      </c>
      <c r="O53" s="7" t="str">
        <f t="shared" si="14"/>
        <v>I-X 2021</v>
      </c>
      <c r="Q53" s="7" t="str">
        <f t="shared" si="14"/>
        <v>I-X 21 /
I-X 20</v>
      </c>
    </row>
    <row r="54" spans="1:18" ht="13.5" x14ac:dyDescent="0.25">
      <c r="A54" s="9" t="str">
        <f>A9</f>
        <v>pojazdy</v>
      </c>
      <c r="B54" s="10">
        <f>SUM(B55:B56,B58:B62)</f>
        <v>31361.343749426895</v>
      </c>
      <c r="C54" s="10">
        <f>SUM(C55:C56,C58:C62)</f>
        <v>47262.736100146925</v>
      </c>
      <c r="D54" s="11"/>
      <c r="E54" s="12">
        <f t="shared" ref="E54:E66" si="15">IF(B54,C54/B54-1,"")</f>
        <v>0.50703797891347113</v>
      </c>
      <c r="F54" s="13"/>
      <c r="G54" s="9" t="str">
        <f t="shared" ref="G54:G66" si="16">$A54</f>
        <v>pojazdy</v>
      </c>
      <c r="H54" s="10">
        <f>SUM(H55:H56,H58:H62)</f>
        <v>4757.3970974918702</v>
      </c>
      <c r="I54" s="10">
        <f>SUM(I55:I56,I58:I62)</f>
        <v>5061.6674397076904</v>
      </c>
      <c r="J54" s="11"/>
      <c r="K54" s="12">
        <f t="shared" ref="K54:K66" si="17">IF(H54,I54/H54-1,"")</f>
        <v>6.3957314468500837E-2</v>
      </c>
      <c r="L54" s="13"/>
      <c r="M54" s="9" t="str">
        <f t="shared" ref="M54:M66" si="18">$A54</f>
        <v>pojazdy</v>
      </c>
      <c r="N54" s="10">
        <f>SUM(N55:N56,N58:N62)</f>
        <v>36118.740846918765</v>
      </c>
      <c r="O54" s="10">
        <f>SUM(O55:O56,O58:O62)</f>
        <v>52324.403539854626</v>
      </c>
      <c r="P54" s="11"/>
      <c r="Q54" s="12">
        <f t="shared" ref="Q54:Q66" si="19">IF(N54,O54/N54-1,"")</f>
        <v>0.44867739885008584</v>
      </c>
    </row>
    <row r="55" spans="1:18" x14ac:dyDescent="0.3">
      <c r="A55" s="14" t="str">
        <f t="shared" ref="A55:A66" si="20">A10</f>
        <v>osobowe</v>
      </c>
      <c r="B55" s="15">
        <v>18991.649776109847</v>
      </c>
      <c r="C55" s="15">
        <v>26122.411274244445</v>
      </c>
      <c r="D55" s="3"/>
      <c r="E55" s="12">
        <f t="shared" si="15"/>
        <v>0.37546824958327685</v>
      </c>
      <c r="F55" s="13"/>
      <c r="G55" s="14" t="str">
        <f t="shared" si="16"/>
        <v>osobowe</v>
      </c>
      <c r="H55" s="15">
        <v>2699.8406404439647</v>
      </c>
      <c r="I55" s="15">
        <v>2759.5586139854272</v>
      </c>
      <c r="J55" s="3"/>
      <c r="K55" s="12">
        <f t="shared" si="17"/>
        <v>2.2119073491553287E-2</v>
      </c>
      <c r="L55" s="13"/>
      <c r="M55" s="14" t="str">
        <f t="shared" si="18"/>
        <v>osobowe</v>
      </c>
      <c r="N55" s="15">
        <f>B55+H55</f>
        <v>21691.49041655381</v>
      </c>
      <c r="O55" s="15">
        <f>C55+I55</f>
        <v>28881.969888229873</v>
      </c>
      <c r="P55" s="3"/>
      <c r="Q55" s="12">
        <f t="shared" si="19"/>
        <v>0.33148849311841966</v>
      </c>
    </row>
    <row r="56" spans="1:18" x14ac:dyDescent="0.3">
      <c r="A56" s="14" t="str">
        <f t="shared" si="20"/>
        <v>cięzarowe do 3,5 t</v>
      </c>
      <c r="B56" s="15">
        <v>3914.1376367134553</v>
      </c>
      <c r="C56" s="15">
        <v>5470.8909297967748</v>
      </c>
      <c r="D56" s="3"/>
      <c r="E56" s="12">
        <f t="shared" si="15"/>
        <v>0.39772574129264981</v>
      </c>
      <c r="F56" s="13"/>
      <c r="G56" s="14" t="str">
        <f t="shared" si="16"/>
        <v>cięzarowe do 3,5 t</v>
      </c>
      <c r="H56" s="15">
        <v>559.18089743226176</v>
      </c>
      <c r="I56" s="15">
        <v>580.2370022240284</v>
      </c>
      <c r="J56" s="3"/>
      <c r="K56" s="12">
        <f t="shared" si="17"/>
        <v>3.7655264849810743E-2</v>
      </c>
      <c r="L56" s="13"/>
      <c r="M56" s="14" t="str">
        <f t="shared" si="18"/>
        <v>cięzarowe do 3,5 t</v>
      </c>
      <c r="N56" s="15">
        <f>B56+H56</f>
        <v>4473.3185341457174</v>
      </c>
      <c r="O56" s="15">
        <f>C56+I56</f>
        <v>6051.1279320208032</v>
      </c>
      <c r="P56" s="3"/>
      <c r="Q56" s="12">
        <f t="shared" si="19"/>
        <v>0.35271563735767031</v>
      </c>
    </row>
    <row r="57" spans="1:18" x14ac:dyDescent="0.3">
      <c r="A57" s="14" t="str">
        <f t="shared" si="20"/>
        <v>ciężarowe</v>
      </c>
      <c r="B57" s="15">
        <f>B58+B59+B60+B61</f>
        <v>8140.877355120253</v>
      </c>
      <c r="C57" s="15">
        <f>C58+C59+C60+C61</f>
        <v>15125.780469166557</v>
      </c>
      <c r="D57" s="3"/>
      <c r="E57" s="12">
        <f t="shared" si="15"/>
        <v>0.85800372728292085</v>
      </c>
      <c r="F57" s="13"/>
      <c r="G57" s="14" t="str">
        <f t="shared" si="16"/>
        <v>ciężarowe</v>
      </c>
      <c r="H57" s="15">
        <f>H58+H59+H60+H61</f>
        <v>1470.4960208640437</v>
      </c>
      <c r="I57" s="15">
        <f>I58+I59+I60+I61</f>
        <v>1677.1960041479026</v>
      </c>
      <c r="J57" s="3"/>
      <c r="K57" s="12">
        <f t="shared" si="17"/>
        <v>0.14056480286318962</v>
      </c>
      <c r="L57" s="13"/>
      <c r="M57" s="14" t="str">
        <f t="shared" si="18"/>
        <v>ciężarowe</v>
      </c>
      <c r="N57" s="15">
        <f>N58+N59+N60+N61</f>
        <v>9611.3733759842962</v>
      </c>
      <c r="O57" s="15">
        <f>O58+O59+O60+O61</f>
        <v>16802.976473314458</v>
      </c>
      <c r="P57" s="3"/>
      <c r="Q57" s="12">
        <f t="shared" si="19"/>
        <v>0.74823886410444174</v>
      </c>
    </row>
    <row r="58" spans="1:18" x14ac:dyDescent="0.3">
      <c r="A58" s="16" t="str">
        <f t="shared" si="20"/>
        <v>ciężarowe pow. 3,5 t</v>
      </c>
      <c r="B58" s="15">
        <v>1879.0681160544166</v>
      </c>
      <c r="C58" s="15">
        <v>3038.2873178605464</v>
      </c>
      <c r="D58" s="3"/>
      <c r="E58" s="12">
        <f t="shared" si="15"/>
        <v>0.61691175104402629</v>
      </c>
      <c r="F58" s="13"/>
      <c r="G58" s="16" t="str">
        <f t="shared" si="16"/>
        <v>ciężarowe pow. 3,5 t</v>
      </c>
      <c r="H58" s="15">
        <v>292.52106435052951</v>
      </c>
      <c r="I58" s="15">
        <v>347.91184542643111</v>
      </c>
      <c r="J58" s="3"/>
      <c r="K58" s="12">
        <f t="shared" si="17"/>
        <v>0.18935655522409323</v>
      </c>
      <c r="L58" s="13"/>
      <c r="M58" s="16" t="str">
        <f t="shared" si="18"/>
        <v>ciężarowe pow. 3,5 t</v>
      </c>
      <c r="N58" s="15">
        <f t="shared" ref="N58:O66" si="21">B58+H58</f>
        <v>2171.5891804049461</v>
      </c>
      <c r="O58" s="15">
        <f t="shared" si="21"/>
        <v>3386.1991632869776</v>
      </c>
      <c r="P58" s="3"/>
      <c r="Q58" s="12">
        <f t="shared" si="19"/>
        <v>0.55931849073568229</v>
      </c>
      <c r="R58" s="13"/>
    </row>
    <row r="59" spans="1:18" x14ac:dyDescent="0.3">
      <c r="A59" s="16" t="str">
        <f t="shared" si="20"/>
        <v>ciągniki siodłowe</v>
      </c>
      <c r="B59" s="17">
        <v>4024.0796945558095</v>
      </c>
      <c r="C59" s="17">
        <v>8074.8714874635189</v>
      </c>
      <c r="D59" s="3"/>
      <c r="E59" s="12">
        <f t="shared" si="15"/>
        <v>1.006638063949886</v>
      </c>
      <c r="F59" s="13"/>
      <c r="G59" s="16" t="str">
        <f t="shared" si="16"/>
        <v>ciągniki siodłowe</v>
      </c>
      <c r="H59" s="17">
        <v>778.04037203692462</v>
      </c>
      <c r="I59" s="17">
        <v>862.72200537063975</v>
      </c>
      <c r="J59" s="3"/>
      <c r="K59" s="12">
        <f t="shared" si="17"/>
        <v>0.10883963914625272</v>
      </c>
      <c r="L59" s="13"/>
      <c r="M59" s="16" t="str">
        <f t="shared" si="18"/>
        <v>ciągniki siodłowe</v>
      </c>
      <c r="N59" s="17">
        <f t="shared" si="21"/>
        <v>4802.1200665927345</v>
      </c>
      <c r="O59" s="17">
        <f t="shared" si="21"/>
        <v>8937.5934928341594</v>
      </c>
      <c r="P59" s="3"/>
      <c r="Q59" s="12">
        <f t="shared" si="19"/>
        <v>0.86117659885494757</v>
      </c>
    </row>
    <row r="60" spans="1:18" x14ac:dyDescent="0.3">
      <c r="A60" s="16" t="str">
        <f t="shared" si="20"/>
        <v>naczepy/przyczepy</v>
      </c>
      <c r="B60" s="17">
        <v>1785.0445591583414</v>
      </c>
      <c r="C60" s="17">
        <v>3674.5492369113426</v>
      </c>
      <c r="D60" s="3"/>
      <c r="E60" s="12">
        <f t="shared" si="15"/>
        <v>1.0585196140111557</v>
      </c>
      <c r="F60" s="13"/>
      <c r="G60" s="16" t="str">
        <f t="shared" si="16"/>
        <v>naczepy/przyczepy</v>
      </c>
      <c r="H60" s="17">
        <v>325.39756682278073</v>
      </c>
      <c r="I60" s="17">
        <v>431.20204379529395</v>
      </c>
      <c r="J60" s="3"/>
      <c r="K60" s="12">
        <f t="shared" si="17"/>
        <v>0.3251544810417617</v>
      </c>
      <c r="L60" s="13"/>
      <c r="M60" s="16" t="str">
        <f t="shared" si="18"/>
        <v>naczepy/przyczepy</v>
      </c>
      <c r="N60" s="17">
        <f t="shared" si="21"/>
        <v>2110.442125981122</v>
      </c>
      <c r="O60" s="17">
        <f t="shared" si="21"/>
        <v>4105.7512807066369</v>
      </c>
      <c r="P60" s="3"/>
      <c r="Q60" s="12">
        <f t="shared" si="19"/>
        <v>0.94544604192731274</v>
      </c>
    </row>
    <row r="61" spans="1:18" x14ac:dyDescent="0.3">
      <c r="A61" s="16" t="str">
        <f t="shared" si="20"/>
        <v>autobusy</v>
      </c>
      <c r="B61" s="17">
        <v>452.68498535168607</v>
      </c>
      <c r="C61" s="17">
        <v>338.07242693114836</v>
      </c>
      <c r="D61" s="3"/>
      <c r="E61" s="12">
        <f t="shared" si="15"/>
        <v>-0.253183918462629</v>
      </c>
      <c r="F61" s="13"/>
      <c r="G61" s="16" t="str">
        <f t="shared" si="16"/>
        <v>autobusy</v>
      </c>
      <c r="H61" s="17">
        <v>74.537017653808448</v>
      </c>
      <c r="I61" s="17">
        <v>35.360109555537683</v>
      </c>
      <c r="J61" s="3"/>
      <c r="K61" s="12">
        <f t="shared" si="17"/>
        <v>-0.52560337576464633</v>
      </c>
      <c r="L61" s="13"/>
      <c r="M61" s="16" t="str">
        <f t="shared" si="18"/>
        <v>autobusy</v>
      </c>
      <c r="N61" s="17">
        <f t="shared" si="21"/>
        <v>527.22200300549457</v>
      </c>
      <c r="O61" s="17">
        <f t="shared" si="21"/>
        <v>373.43253648668605</v>
      </c>
      <c r="P61" s="3"/>
      <c r="Q61" s="12">
        <f t="shared" si="19"/>
        <v>-0.29169773955205314</v>
      </c>
    </row>
    <row r="62" spans="1:18" x14ac:dyDescent="0.3">
      <c r="A62" s="14" t="str">
        <f t="shared" si="20"/>
        <v>inne</v>
      </c>
      <c r="B62" s="17">
        <v>314.67898148333916</v>
      </c>
      <c r="C62" s="17">
        <v>543.65342693915852</v>
      </c>
      <c r="D62" s="3"/>
      <c r="E62" s="12">
        <f t="shared" si="15"/>
        <v>0.7276445486650418</v>
      </c>
      <c r="F62" s="13"/>
      <c r="G62" s="14" t="str">
        <f t="shared" si="16"/>
        <v>inne</v>
      </c>
      <c r="H62" s="17">
        <v>27.879538751601142</v>
      </c>
      <c r="I62" s="17">
        <v>44.675819350331579</v>
      </c>
      <c r="J62" s="3"/>
      <c r="K62" s="12">
        <f t="shared" si="17"/>
        <v>0.60245905602601879</v>
      </c>
      <c r="L62" s="13"/>
      <c r="M62" s="14" t="str">
        <f t="shared" si="18"/>
        <v>inne</v>
      </c>
      <c r="N62" s="17">
        <f t="shared" si="21"/>
        <v>342.55852023494032</v>
      </c>
      <c r="O62" s="17">
        <f t="shared" si="21"/>
        <v>588.32924628949013</v>
      </c>
      <c r="P62" s="3"/>
      <c r="Q62" s="12">
        <f t="shared" si="19"/>
        <v>0.71745617620601121</v>
      </c>
    </row>
    <row r="63" spans="1:18" ht="13.5" x14ac:dyDescent="0.25">
      <c r="A63" s="9" t="str">
        <f t="shared" si="20"/>
        <v>MiU</v>
      </c>
      <c r="B63" s="10">
        <v>14498.241470312048</v>
      </c>
      <c r="C63" s="10">
        <v>18233.157859713334</v>
      </c>
      <c r="D63" s="11"/>
      <c r="E63" s="12">
        <f t="shared" si="15"/>
        <v>0.2576116832547759</v>
      </c>
      <c r="F63" s="13"/>
      <c r="G63" s="9" t="str">
        <f t="shared" si="16"/>
        <v>MiU</v>
      </c>
      <c r="H63" s="10">
        <v>1831.2020590907341</v>
      </c>
      <c r="I63" s="10">
        <v>2544.599063806244</v>
      </c>
      <c r="J63" s="11"/>
      <c r="K63" s="12">
        <f t="shared" si="17"/>
        <v>0.38957852912733193</v>
      </c>
      <c r="L63" s="13"/>
      <c r="M63" s="9" t="str">
        <f t="shared" si="18"/>
        <v>MiU</v>
      </c>
      <c r="N63" s="10">
        <f t="shared" si="21"/>
        <v>16329.443529402783</v>
      </c>
      <c r="O63" s="10">
        <f t="shared" si="21"/>
        <v>20777.756923519577</v>
      </c>
      <c r="P63" s="11"/>
      <c r="Q63" s="12">
        <f t="shared" si="19"/>
        <v>0.27241059293338221</v>
      </c>
    </row>
    <row r="64" spans="1:18" ht="13.5" x14ac:dyDescent="0.25">
      <c r="A64" s="9" t="str">
        <f t="shared" si="20"/>
        <v>IT</v>
      </c>
      <c r="B64" s="10">
        <v>752.23635496933002</v>
      </c>
      <c r="C64" s="10">
        <v>734.89827032192989</v>
      </c>
      <c r="D64" s="11"/>
      <c r="E64" s="12">
        <f t="shared" si="15"/>
        <v>-2.3048719372393278E-2</v>
      </c>
      <c r="F64" s="13"/>
      <c r="G64" s="9" t="str">
        <f t="shared" si="16"/>
        <v>IT</v>
      </c>
      <c r="H64" s="10">
        <v>80.288691309240562</v>
      </c>
      <c r="I64" s="10">
        <v>109.0407495378451</v>
      </c>
      <c r="J64" s="11"/>
      <c r="K64" s="12">
        <f t="shared" si="17"/>
        <v>0.35810844291710886</v>
      </c>
      <c r="L64" s="13"/>
      <c r="M64" s="9" t="str">
        <f t="shared" si="18"/>
        <v>IT</v>
      </c>
      <c r="N64" s="10">
        <f t="shared" si="21"/>
        <v>832.52504627857058</v>
      </c>
      <c r="O64" s="10">
        <f t="shared" si="21"/>
        <v>843.93901985977504</v>
      </c>
      <c r="P64" s="11"/>
      <c r="Q64" s="12">
        <f t="shared" si="19"/>
        <v>1.3710066300377965E-2</v>
      </c>
    </row>
    <row r="65" spans="1:17" ht="13.5" x14ac:dyDescent="0.25">
      <c r="A65" s="9" t="str">
        <f t="shared" si="20"/>
        <v>samoloty, statki, kolej</v>
      </c>
      <c r="B65" s="10">
        <v>703.69194385730714</v>
      </c>
      <c r="C65" s="10">
        <v>1050.8132280452726</v>
      </c>
      <c r="D65" s="11"/>
      <c r="E65" s="12">
        <f t="shared" si="15"/>
        <v>0.49328585785025525</v>
      </c>
      <c r="F65" s="13"/>
      <c r="G65" s="9" t="str">
        <f t="shared" si="16"/>
        <v>samoloty, statki, kolej</v>
      </c>
      <c r="H65" s="10">
        <v>63.409799771866204</v>
      </c>
      <c r="I65" s="10">
        <v>83.097393819258741</v>
      </c>
      <c r="J65" s="11"/>
      <c r="K65" s="12">
        <f t="shared" si="17"/>
        <v>0.31048188321401349</v>
      </c>
      <c r="L65" s="13"/>
      <c r="M65" s="9" t="str">
        <f t="shared" si="18"/>
        <v>samoloty, statki, kolej</v>
      </c>
      <c r="N65" s="10">
        <f t="shared" si="21"/>
        <v>767.10174362917337</v>
      </c>
      <c r="O65" s="10">
        <f t="shared" si="21"/>
        <v>1133.9106218645313</v>
      </c>
      <c r="P65" s="11"/>
      <c r="Q65" s="12">
        <f t="shared" si="19"/>
        <v>0.47817500257524892</v>
      </c>
    </row>
    <row r="66" spans="1:17" ht="13.5" x14ac:dyDescent="0.25">
      <c r="A66" s="9" t="str">
        <f t="shared" si="20"/>
        <v>inne</v>
      </c>
      <c r="B66" s="10">
        <v>388.46920741731003</v>
      </c>
      <c r="C66" s="10">
        <v>495.9204662313021</v>
      </c>
      <c r="D66" s="11"/>
      <c r="E66" s="12">
        <f t="shared" si="15"/>
        <v>0.27660174027271967</v>
      </c>
      <c r="F66" s="13"/>
      <c r="G66" s="9" t="str">
        <f t="shared" si="16"/>
        <v>inne</v>
      </c>
      <c r="H66" s="10">
        <v>57.620813245546003</v>
      </c>
      <c r="I66" s="10">
        <v>68.604378464681346</v>
      </c>
      <c r="J66" s="11"/>
      <c r="K66" s="12">
        <f t="shared" si="17"/>
        <v>0.19061801804722633</v>
      </c>
      <c r="L66" s="13"/>
      <c r="M66" s="9" t="str">
        <f t="shared" si="18"/>
        <v>inne</v>
      </c>
      <c r="N66" s="10">
        <f t="shared" si="21"/>
        <v>446.09002066285603</v>
      </c>
      <c r="O66" s="10">
        <f t="shared" si="21"/>
        <v>564.52484469598346</v>
      </c>
      <c r="P66" s="11"/>
      <c r="Q66" s="12">
        <f t="shared" si="19"/>
        <v>0.26549534521561857</v>
      </c>
    </row>
    <row r="67" spans="1:17" ht="11.25" customHeight="1" x14ac:dyDescent="0.25">
      <c r="A67" s="18"/>
      <c r="B67" s="19"/>
      <c r="C67" s="19"/>
      <c r="D67" s="11"/>
      <c r="E67" s="20"/>
      <c r="F67" s="11"/>
      <c r="G67" s="18"/>
      <c r="H67" s="19"/>
      <c r="I67" s="19"/>
      <c r="J67" s="11"/>
      <c r="K67" s="20"/>
      <c r="L67" s="13"/>
      <c r="M67" s="18"/>
      <c r="N67" s="19"/>
      <c r="O67" s="19"/>
      <c r="P67" s="11"/>
      <c r="Q67" s="20"/>
    </row>
    <row r="68" spans="1:17" ht="39" customHeight="1" x14ac:dyDescent="0.25">
      <c r="A68" s="41" t="s">
        <v>48</v>
      </c>
      <c r="B68" s="22">
        <f>B54+B63+B64+B65+B66</f>
        <v>47703.982725982896</v>
      </c>
      <c r="C68" s="22">
        <f>C54+C63+C64+C65+C66</f>
        <v>67777.525924458751</v>
      </c>
      <c r="D68" s="11"/>
      <c r="E68" s="23">
        <f>IF(B68,C68/B68-1,"")</f>
        <v>0.42079386356020976</v>
      </c>
      <c r="F68" s="24"/>
      <c r="G68" s="42" t="str">
        <f>$A68</f>
        <v>Ruchomości (Leasing+Pożyczki)</v>
      </c>
      <c r="H68" s="22">
        <f>SUM(H54,H63:H66)</f>
        <v>6789.9184609092572</v>
      </c>
      <c r="I68" s="22">
        <f>SUM(I54,I63:I66)</f>
        <v>7867.0090253357203</v>
      </c>
      <c r="J68" s="11"/>
      <c r="K68" s="23">
        <f>IF(H68,I68/H68-1,"")</f>
        <v>0.15863085405626909</v>
      </c>
      <c r="L68" s="13"/>
      <c r="M68" s="42" t="str">
        <f>$A68</f>
        <v>Ruchomości (Leasing+Pożyczki)</v>
      </c>
      <c r="N68" s="22">
        <f>SUM(N54,N63:N66)</f>
        <v>54493.901186892144</v>
      </c>
      <c r="O68" s="22">
        <f>SUM(O54,O63:O66)</f>
        <v>75644.534949794484</v>
      </c>
      <c r="P68" s="11"/>
      <c r="Q68" s="23">
        <f>IF(N68,O68/N68-1,"")</f>
        <v>0.38812845662057072</v>
      </c>
    </row>
    <row r="69" spans="1:17" s="11" customFormat="1" ht="21.75" customHeight="1" x14ac:dyDescent="0.25">
      <c r="A69" s="18"/>
      <c r="B69" s="25"/>
      <c r="C69" s="26"/>
      <c r="E69" s="20"/>
      <c r="F69" s="27"/>
      <c r="G69" s="18"/>
      <c r="H69" s="25"/>
      <c r="I69" s="26"/>
      <c r="K69" s="20"/>
      <c r="L69" s="20"/>
      <c r="M69" s="18"/>
      <c r="N69" s="25"/>
      <c r="O69" s="26"/>
      <c r="Q69" s="20"/>
    </row>
    <row r="70" spans="1:17" ht="13.5" x14ac:dyDescent="0.25">
      <c r="A70" s="28" t="s">
        <v>33</v>
      </c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9"/>
      <c r="M70" s="28"/>
      <c r="N70" s="28"/>
      <c r="O70" s="28"/>
      <c r="P70" s="28"/>
      <c r="Q70" s="28"/>
    </row>
    <row r="71" spans="1:17" ht="13.5" x14ac:dyDescent="0.2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9"/>
      <c r="M71" s="28"/>
      <c r="N71" s="28"/>
      <c r="O71" s="28"/>
      <c r="P71" s="28"/>
      <c r="Q71" s="28"/>
    </row>
    <row r="72" spans="1:17" ht="13.5" x14ac:dyDescent="0.2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9"/>
      <c r="M72" s="28"/>
      <c r="N72" s="28"/>
      <c r="O72" s="28"/>
      <c r="P72" s="28"/>
      <c r="Q72" s="28"/>
    </row>
    <row r="73" spans="1:17" ht="13.5" x14ac:dyDescent="0.2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9"/>
      <c r="M73" s="28"/>
      <c r="N73" s="28"/>
      <c r="O73" s="28"/>
      <c r="P73" s="28"/>
      <c r="Q73" s="28"/>
    </row>
    <row r="74" spans="1:17" ht="13.5" x14ac:dyDescent="0.2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9"/>
      <c r="M74" s="28"/>
      <c r="N74" s="28"/>
      <c r="O74" s="28"/>
      <c r="P74" s="28"/>
      <c r="Q74" s="28"/>
    </row>
    <row r="75" spans="1:17" ht="13.5" x14ac:dyDescent="0.2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9"/>
      <c r="M75" s="28"/>
      <c r="N75" s="28"/>
      <c r="O75" s="28"/>
      <c r="P75" s="28"/>
      <c r="Q75" s="28"/>
    </row>
    <row r="76" spans="1:17" ht="13.5" x14ac:dyDescent="0.2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9"/>
      <c r="M76" s="28"/>
      <c r="N76" s="28"/>
      <c r="O76" s="28"/>
      <c r="P76" s="28"/>
      <c r="Q76" s="28"/>
    </row>
    <row r="77" spans="1:17" ht="13.5" x14ac:dyDescent="0.2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9"/>
      <c r="M77" s="28"/>
      <c r="N77" s="28"/>
      <c r="O77" s="28"/>
      <c r="P77" s="28"/>
      <c r="Q77" s="28"/>
    </row>
    <row r="78" spans="1:17" ht="13.5" x14ac:dyDescent="0.2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9"/>
      <c r="M78" s="28"/>
      <c r="N78" s="28"/>
      <c r="O78" s="28"/>
      <c r="P78" s="28"/>
      <c r="Q78" s="28"/>
    </row>
    <row r="79" spans="1:17" ht="13.5" x14ac:dyDescent="0.2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9"/>
      <c r="M79" s="28"/>
      <c r="N79" s="28"/>
      <c r="O79" s="28"/>
      <c r="P79" s="28"/>
      <c r="Q79" s="28"/>
    </row>
    <row r="80" spans="1:17" ht="13.5" x14ac:dyDescent="0.2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9"/>
      <c r="M80" s="28"/>
      <c r="N80" s="28"/>
      <c r="O80" s="28"/>
      <c r="P80" s="28"/>
      <c r="Q80" s="28"/>
    </row>
    <row r="81" spans="1:17" ht="13.5" x14ac:dyDescent="0.2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9"/>
      <c r="M81" s="28"/>
      <c r="N81" s="28"/>
      <c r="O81" s="28"/>
      <c r="P81" s="28"/>
      <c r="Q81" s="28"/>
    </row>
  </sheetData>
  <mergeCells count="9">
    <mergeCell ref="B50:E50"/>
    <mergeCell ref="H50:K50"/>
    <mergeCell ref="N50:Q50"/>
    <mergeCell ref="B5:E5"/>
    <mergeCell ref="H5:K5"/>
    <mergeCell ref="N5:Q5"/>
    <mergeCell ref="B27:E27"/>
    <mergeCell ref="H27:K27"/>
    <mergeCell ref="N27:Q27"/>
  </mergeCells>
  <pageMargins left="0.43" right="0.43" top="0.39" bottom="0.51181102362204722" header="0.51181102362204722" footer="0.51181102362204722"/>
  <pageSetup paperSize="9" scale="80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0"/>
    <pageSetUpPr fitToPage="1"/>
  </sheetPr>
  <dimension ref="A2:R81"/>
  <sheetViews>
    <sheetView showGridLines="0" zoomScale="80" zoomScaleNormal="80" workbookViewId="0"/>
  </sheetViews>
  <sheetFormatPr defaultColWidth="9.140625" defaultRowHeight="14.25" x14ac:dyDescent="0.3"/>
  <cols>
    <col min="1" max="1" width="20.5703125" style="1" customWidth="1"/>
    <col min="2" max="2" width="10.28515625" style="1" customWidth="1" collapsed="1"/>
    <col min="3" max="3" width="10.28515625" style="1" customWidth="1"/>
    <col min="4" max="4" width="2.5703125" style="1" customWidth="1"/>
    <col min="5" max="5" width="8.42578125" style="2" customWidth="1"/>
    <col min="6" max="6" width="6.140625" style="3" customWidth="1"/>
    <col min="7" max="7" width="20.5703125" style="1" customWidth="1"/>
    <col min="8" max="8" width="10.28515625" style="1" customWidth="1" collapsed="1"/>
    <col min="9" max="9" width="10.28515625" style="1" customWidth="1"/>
    <col min="10" max="10" width="2.5703125" style="1" customWidth="1"/>
    <col min="11" max="11" width="8.42578125" style="2" customWidth="1"/>
    <col min="12" max="12" width="6.28515625" style="3" customWidth="1"/>
    <col min="13" max="13" width="20.5703125" style="1" customWidth="1"/>
    <col min="14" max="14" width="10.28515625" style="1" customWidth="1" collapsed="1"/>
    <col min="15" max="15" width="10.28515625" style="1" customWidth="1"/>
    <col min="16" max="16" width="2.5703125" style="1" customWidth="1"/>
    <col min="17" max="17" width="8.42578125" style="2" customWidth="1"/>
    <col min="18" max="18" width="3.85546875" style="1" customWidth="1"/>
    <col min="19" max="19" width="9.28515625" style="1" customWidth="1"/>
    <col min="20" max="22" width="9.140625" style="1"/>
    <col min="23" max="23" width="4.140625" style="1" customWidth="1"/>
    <col min="24" max="24" width="2.42578125" style="1" customWidth="1"/>
    <col min="25" max="16384" width="9.140625" style="1"/>
  </cols>
  <sheetData>
    <row r="2" spans="1:18" s="32" customFormat="1" ht="26.25" x14ac:dyDescent="0.4">
      <c r="A2" s="31" t="s">
        <v>28</v>
      </c>
    </row>
    <row r="3" spans="1:18" s="32" customFormat="1" ht="6.75" customHeight="1" x14ac:dyDescent="0.4">
      <c r="A3" s="33"/>
    </row>
    <row r="4" spans="1:18" s="32" customFormat="1" ht="26.25" x14ac:dyDescent="0.4">
      <c r="A4" s="34" t="s">
        <v>29</v>
      </c>
    </row>
    <row r="5" spans="1:18" ht="45" customHeight="1" x14ac:dyDescent="0.25">
      <c r="A5" s="1" t="s">
        <v>46</v>
      </c>
      <c r="B5" s="30" t="s">
        <v>16</v>
      </c>
      <c r="C5" s="30"/>
      <c r="D5" s="30"/>
      <c r="E5" s="30"/>
      <c r="F5" s="5"/>
      <c r="H5" s="30" t="s">
        <v>20</v>
      </c>
      <c r="I5" s="30"/>
      <c r="J5" s="30"/>
      <c r="K5" s="30"/>
      <c r="L5" s="5"/>
      <c r="N5" s="30" t="s">
        <v>24</v>
      </c>
      <c r="O5" s="30"/>
      <c r="P5" s="30"/>
      <c r="Q5" s="30"/>
    </row>
    <row r="6" spans="1:18" ht="15.75" customHeight="1" x14ac:dyDescent="0.25">
      <c r="A6" s="6"/>
      <c r="B6" s="5"/>
      <c r="C6" s="5"/>
      <c r="D6" s="5"/>
      <c r="E6" s="5"/>
      <c r="F6" s="5"/>
      <c r="G6" s="6"/>
      <c r="H6" s="5"/>
      <c r="I6" s="5"/>
      <c r="J6" s="5"/>
      <c r="K6" s="5"/>
      <c r="L6" s="5"/>
      <c r="M6" s="6"/>
      <c r="N6" s="5"/>
      <c r="O6" s="5"/>
      <c r="P6" s="5"/>
      <c r="Q6" s="5"/>
    </row>
    <row r="8" spans="1:18" ht="25.5" x14ac:dyDescent="0.25">
      <c r="B8" s="7" t="s">
        <v>17</v>
      </c>
      <c r="C8" s="7" t="s">
        <v>18</v>
      </c>
      <c r="E8" s="7" t="s">
        <v>19</v>
      </c>
      <c r="F8" s="8"/>
      <c r="H8" s="7" t="s">
        <v>21</v>
      </c>
      <c r="I8" s="7" t="s">
        <v>22</v>
      </c>
      <c r="K8" s="7" t="s">
        <v>23</v>
      </c>
      <c r="L8" s="8"/>
      <c r="N8" s="7" t="s">
        <v>25</v>
      </c>
      <c r="O8" s="7" t="s">
        <v>26</v>
      </c>
      <c r="Q8" s="7" t="s">
        <v>27</v>
      </c>
    </row>
    <row r="9" spans="1:18" ht="13.5" x14ac:dyDescent="0.25">
      <c r="A9" s="9" t="s">
        <v>1</v>
      </c>
      <c r="B9" s="10">
        <f>SUM(B10:B11,B13:B17)</f>
        <v>29465.155021246072</v>
      </c>
      <c r="C9" s="10">
        <f>SUM(C10:C11,C13:C17)</f>
        <v>44331.60200982821</v>
      </c>
      <c r="D9" s="11"/>
      <c r="E9" s="12">
        <f t="shared" ref="E9:E21" si="0">IF(B9,C9/B9-1,"")</f>
        <v>0.50454331490408166</v>
      </c>
      <c r="F9" s="13"/>
      <c r="G9" s="9" t="str">
        <f>$A9</f>
        <v>vehicles</v>
      </c>
      <c r="H9" s="10">
        <f>SUM(H10:H11,H13:H17)</f>
        <v>4461.3854154700366</v>
      </c>
      <c r="I9" s="10">
        <f>SUM(I10:I11,I13:I17)</f>
        <v>4795.4077118090072</v>
      </c>
      <c r="J9" s="11"/>
      <c r="K9" s="12">
        <f t="shared" ref="K9:K21" si="1">IF(H9,I9/H9-1,"")</f>
        <v>7.4869634706011823E-2</v>
      </c>
      <c r="L9" s="13"/>
      <c r="M9" s="9" t="str">
        <f t="shared" ref="M9:M21" si="2">$A9</f>
        <v>vehicles</v>
      </c>
      <c r="N9" s="10">
        <f>SUM(N10:N11,N13:N17)</f>
        <v>33926.54043671611</v>
      </c>
      <c r="O9" s="10">
        <f>SUM(O10:O11,O13:O17)</f>
        <v>49127.009721637231</v>
      </c>
      <c r="P9" s="11"/>
      <c r="Q9" s="12">
        <f t="shared" ref="Q9:Q21" si="3">IF(N9,O9/N9-1,"")</f>
        <v>0.44804065163304441</v>
      </c>
    </row>
    <row r="10" spans="1:18" x14ac:dyDescent="0.3">
      <c r="A10" s="14" t="s">
        <v>2</v>
      </c>
      <c r="B10" s="15">
        <v>18121.577352722608</v>
      </c>
      <c r="C10" s="15">
        <v>25008.908472151459</v>
      </c>
      <c r="D10" s="3"/>
      <c r="E10" s="12">
        <f t="shared" si="0"/>
        <v>0.38006245181488518</v>
      </c>
      <c r="F10" s="13"/>
      <c r="G10" s="14" t="str">
        <f t="shared" ref="G10:G21" si="4">$A10</f>
        <v>passenger</v>
      </c>
      <c r="H10" s="15">
        <v>2590.0633003430667</v>
      </c>
      <c r="I10" s="15">
        <v>2651.9514092316504</v>
      </c>
      <c r="J10" s="3"/>
      <c r="K10" s="12">
        <f t="shared" si="1"/>
        <v>2.3894438749966662E-2</v>
      </c>
      <c r="L10" s="13"/>
      <c r="M10" s="14" t="str">
        <f t="shared" si="2"/>
        <v>passenger</v>
      </c>
      <c r="N10" s="15">
        <f>B10+H10</f>
        <v>20711.640653065675</v>
      </c>
      <c r="O10" s="15">
        <f>C10+I10</f>
        <v>27660.859881383109</v>
      </c>
      <c r="P10" s="3"/>
      <c r="Q10" s="12">
        <f t="shared" si="3"/>
        <v>0.33552239268349959</v>
      </c>
    </row>
    <row r="11" spans="1:18" x14ac:dyDescent="0.3">
      <c r="A11" s="14" t="s">
        <v>3</v>
      </c>
      <c r="B11" s="15">
        <v>3607.6501269599507</v>
      </c>
      <c r="C11" s="15">
        <v>4934.3379527015031</v>
      </c>
      <c r="D11" s="3"/>
      <c r="E11" s="12">
        <f t="shared" si="0"/>
        <v>0.36774292934539887</v>
      </c>
      <c r="F11" s="13"/>
      <c r="G11" s="14" t="str">
        <f t="shared" si="4"/>
        <v>commercial</v>
      </c>
      <c r="H11" s="15">
        <v>524.80856985420655</v>
      </c>
      <c r="I11" s="15">
        <v>539.56384136941233</v>
      </c>
      <c r="J11" s="3"/>
      <c r="K11" s="12">
        <f t="shared" si="1"/>
        <v>2.8115530810224554E-2</v>
      </c>
      <c r="L11" s="13"/>
      <c r="M11" s="14" t="str">
        <f t="shared" si="2"/>
        <v>commercial</v>
      </c>
      <c r="N11" s="15">
        <f>B11+H11</f>
        <v>4132.4586968141575</v>
      </c>
      <c r="O11" s="15">
        <f>C11+I11</f>
        <v>5473.9017940709155</v>
      </c>
      <c r="P11" s="3"/>
      <c r="Q11" s="12">
        <f t="shared" si="3"/>
        <v>0.32461137440790844</v>
      </c>
    </row>
    <row r="12" spans="1:18" x14ac:dyDescent="0.3">
      <c r="A12" s="14" t="s">
        <v>4</v>
      </c>
      <c r="B12" s="15">
        <f>B13+B14+B15+B16</f>
        <v>7430.7454856532295</v>
      </c>
      <c r="C12" s="15">
        <f>C13+C14+C15+C16</f>
        <v>13866.302158036098</v>
      </c>
      <c r="D12" s="3"/>
      <c r="E12" s="12">
        <f t="shared" si="0"/>
        <v>0.86607147086496195</v>
      </c>
      <c r="F12" s="13"/>
      <c r="G12" s="14" t="str">
        <f t="shared" si="4"/>
        <v>heavy vehicles</v>
      </c>
      <c r="H12" s="15">
        <f>H13+H14+H15+H16</f>
        <v>1319.2613007148027</v>
      </c>
      <c r="I12" s="15">
        <f>I13+I14+I15+I16</f>
        <v>1559.7277698782318</v>
      </c>
      <c r="J12" s="3"/>
      <c r="K12" s="12">
        <f t="shared" si="1"/>
        <v>0.1822735716064281</v>
      </c>
      <c r="L12" s="13"/>
      <c r="M12" s="14" t="str">
        <f t="shared" si="2"/>
        <v>heavy vehicles</v>
      </c>
      <c r="N12" s="15">
        <f>N13+N14+N15+N16</f>
        <v>8750.0067863680324</v>
      </c>
      <c r="O12" s="15">
        <f>O13+O14+O15+O16</f>
        <v>15426.029927914331</v>
      </c>
      <c r="P12" s="3"/>
      <c r="Q12" s="12">
        <f t="shared" si="3"/>
        <v>0.76297348156885181</v>
      </c>
    </row>
    <row r="13" spans="1:18" x14ac:dyDescent="0.3">
      <c r="A13" s="16" t="s">
        <v>5</v>
      </c>
      <c r="B13" s="15">
        <v>1763.9297784031351</v>
      </c>
      <c r="C13" s="15">
        <v>2887.4136995711583</v>
      </c>
      <c r="D13" s="3"/>
      <c r="E13" s="12">
        <f t="shared" si="0"/>
        <v>0.63692100157473397</v>
      </c>
      <c r="F13" s="13"/>
      <c r="G13" s="16" t="str">
        <f t="shared" si="4"/>
        <v>typical trucks</v>
      </c>
      <c r="H13" s="15">
        <v>244.38973292795362</v>
      </c>
      <c r="I13" s="15">
        <v>331.31131521639816</v>
      </c>
      <c r="J13" s="3"/>
      <c r="K13" s="12">
        <f t="shared" si="1"/>
        <v>0.35566789671180299</v>
      </c>
      <c r="L13" s="13"/>
      <c r="M13" s="16" t="str">
        <f t="shared" si="2"/>
        <v>typical trucks</v>
      </c>
      <c r="N13" s="15">
        <f t="shared" ref="N13:O21" si="5">B13+H13</f>
        <v>2008.3195113310887</v>
      </c>
      <c r="O13" s="15">
        <f t="shared" si="5"/>
        <v>3218.7250147875566</v>
      </c>
      <c r="P13" s="3"/>
      <c r="Q13" s="12">
        <f t="shared" si="3"/>
        <v>0.60269568493821302</v>
      </c>
      <c r="R13" s="13"/>
    </row>
    <row r="14" spans="1:18" x14ac:dyDescent="0.3">
      <c r="A14" s="16" t="s">
        <v>6</v>
      </c>
      <c r="B14" s="17">
        <v>3667.6383883091676</v>
      </c>
      <c r="C14" s="17">
        <v>7331.6195300100062</v>
      </c>
      <c r="D14" s="3"/>
      <c r="E14" s="12">
        <f t="shared" si="0"/>
        <v>0.9990028333709271</v>
      </c>
      <c r="F14" s="13"/>
      <c r="G14" s="16" t="str">
        <f t="shared" si="4"/>
        <v>truck tractors</v>
      </c>
      <c r="H14" s="17">
        <v>711.41315012977941</v>
      </c>
      <c r="I14" s="17">
        <v>793.99295826803484</v>
      </c>
      <c r="J14" s="3"/>
      <c r="K14" s="12">
        <f t="shared" si="1"/>
        <v>0.11607855171525983</v>
      </c>
      <c r="L14" s="13"/>
      <c r="M14" s="16" t="str">
        <f t="shared" si="2"/>
        <v>truck tractors</v>
      </c>
      <c r="N14" s="17">
        <f t="shared" si="5"/>
        <v>4379.0515384389473</v>
      </c>
      <c r="O14" s="17">
        <f t="shared" si="5"/>
        <v>8125.6124882780414</v>
      </c>
      <c r="P14" s="3"/>
      <c r="Q14" s="12">
        <f t="shared" si="3"/>
        <v>0.85556447942027991</v>
      </c>
    </row>
    <row r="15" spans="1:18" x14ac:dyDescent="0.3">
      <c r="A15" s="16" t="s">
        <v>7</v>
      </c>
      <c r="B15" s="17">
        <v>1563.5080469896091</v>
      </c>
      <c r="C15" s="17">
        <v>3314.472090221464</v>
      </c>
      <c r="D15" s="3"/>
      <c r="E15" s="12">
        <f t="shared" si="0"/>
        <v>1.1198944876575307</v>
      </c>
      <c r="F15" s="13"/>
      <c r="G15" s="16" t="str">
        <f t="shared" si="4"/>
        <v>semi trailers / trailers</v>
      </c>
      <c r="H15" s="17">
        <v>289.54970644059171</v>
      </c>
      <c r="I15" s="17">
        <v>399.06338683826107</v>
      </c>
      <c r="J15" s="3"/>
      <c r="K15" s="12">
        <f t="shared" si="1"/>
        <v>0.37822065766845747</v>
      </c>
      <c r="L15" s="13"/>
      <c r="M15" s="16" t="str">
        <f t="shared" si="2"/>
        <v>semi trailers / trailers</v>
      </c>
      <c r="N15" s="17">
        <f t="shared" si="5"/>
        <v>1853.0577534302008</v>
      </c>
      <c r="O15" s="17">
        <f t="shared" si="5"/>
        <v>3713.5354770597251</v>
      </c>
      <c r="P15" s="3"/>
      <c r="Q15" s="12">
        <f t="shared" si="3"/>
        <v>1.0040041764405823</v>
      </c>
    </row>
    <row r="16" spans="1:18" x14ac:dyDescent="0.3">
      <c r="A16" s="16" t="s">
        <v>8</v>
      </c>
      <c r="B16" s="17">
        <v>435.6692719513174</v>
      </c>
      <c r="C16" s="17">
        <v>332.79683823346926</v>
      </c>
      <c r="D16" s="3"/>
      <c r="E16" s="12">
        <f t="shared" si="0"/>
        <v>-0.23612506169437475</v>
      </c>
      <c r="F16" s="13"/>
      <c r="G16" s="16" t="str">
        <f t="shared" si="4"/>
        <v>buses</v>
      </c>
      <c r="H16" s="17">
        <v>73.90871121647794</v>
      </c>
      <c r="I16" s="17">
        <v>35.360109555537683</v>
      </c>
      <c r="J16" s="3"/>
      <c r="K16" s="12">
        <f t="shared" si="1"/>
        <v>-0.52157047561053738</v>
      </c>
      <c r="L16" s="13"/>
      <c r="M16" s="16" t="str">
        <f t="shared" si="2"/>
        <v>buses</v>
      </c>
      <c r="N16" s="17">
        <f t="shared" si="5"/>
        <v>509.57798316779531</v>
      </c>
      <c r="O16" s="17">
        <f t="shared" si="5"/>
        <v>368.15694778900695</v>
      </c>
      <c r="P16" s="3"/>
      <c r="Q16" s="12">
        <f t="shared" si="3"/>
        <v>-0.27752579595304228</v>
      </c>
    </row>
    <row r="17" spans="1:17" x14ac:dyDescent="0.3">
      <c r="A17" s="14" t="s">
        <v>9</v>
      </c>
      <c r="B17" s="17">
        <v>305.18205591028061</v>
      </c>
      <c r="C17" s="17">
        <v>522.0534269391585</v>
      </c>
      <c r="D17" s="3"/>
      <c r="E17" s="12">
        <f t="shared" si="0"/>
        <v>0.71062949747161785</v>
      </c>
      <c r="F17" s="13"/>
      <c r="G17" s="14" t="str">
        <f t="shared" si="4"/>
        <v>others</v>
      </c>
      <c r="H17" s="17">
        <v>27.252244557962001</v>
      </c>
      <c r="I17" s="17">
        <v>44.164691329713023</v>
      </c>
      <c r="J17" s="3"/>
      <c r="K17" s="12">
        <f t="shared" si="1"/>
        <v>0.6205891311367191</v>
      </c>
      <c r="L17" s="13"/>
      <c r="M17" s="14" t="str">
        <f t="shared" si="2"/>
        <v>others</v>
      </c>
      <c r="N17" s="17">
        <f t="shared" si="5"/>
        <v>332.43430046824261</v>
      </c>
      <c r="O17" s="17">
        <f t="shared" si="5"/>
        <v>566.21811826887154</v>
      </c>
      <c r="P17" s="3"/>
      <c r="Q17" s="12">
        <f t="shared" si="3"/>
        <v>0.7032481830886228</v>
      </c>
    </row>
    <row r="18" spans="1:17" ht="13.5" x14ac:dyDescent="0.25">
      <c r="A18" s="9" t="s">
        <v>10</v>
      </c>
      <c r="B18" s="10">
        <v>9571.1146483629491</v>
      </c>
      <c r="C18" s="10">
        <v>11979.410045930899</v>
      </c>
      <c r="D18" s="11"/>
      <c r="E18" s="12">
        <f t="shared" si="0"/>
        <v>0.25162120463992843</v>
      </c>
      <c r="F18" s="13"/>
      <c r="G18" s="9" t="str">
        <f t="shared" si="4"/>
        <v>machines</v>
      </c>
      <c r="H18" s="10">
        <v>1249.0847609852501</v>
      </c>
      <c r="I18" s="10">
        <v>1670.8579698446456</v>
      </c>
      <c r="J18" s="11"/>
      <c r="K18" s="12">
        <f t="shared" si="1"/>
        <v>0.33766580302101379</v>
      </c>
      <c r="L18" s="13"/>
      <c r="M18" s="9" t="str">
        <f t="shared" si="2"/>
        <v>machines</v>
      </c>
      <c r="N18" s="10">
        <f t="shared" si="5"/>
        <v>10820.199409348199</v>
      </c>
      <c r="O18" s="10">
        <f t="shared" si="5"/>
        <v>13650.268015775546</v>
      </c>
      <c r="P18" s="11"/>
      <c r="Q18" s="12">
        <f t="shared" si="3"/>
        <v>0.26155420056143197</v>
      </c>
    </row>
    <row r="19" spans="1:17" ht="13.5" x14ac:dyDescent="0.25">
      <c r="A19" s="9" t="s">
        <v>11</v>
      </c>
      <c r="B19" s="10">
        <v>603.35577110491965</v>
      </c>
      <c r="C19" s="10">
        <v>623.03781512431704</v>
      </c>
      <c r="D19" s="11"/>
      <c r="E19" s="12">
        <f t="shared" si="0"/>
        <v>3.262095924491426E-2</v>
      </c>
      <c r="F19" s="13"/>
      <c r="G19" s="9" t="str">
        <f t="shared" si="4"/>
        <v>IT</v>
      </c>
      <c r="H19" s="10">
        <v>75.746136906788749</v>
      </c>
      <c r="I19" s="10">
        <v>91.648984376090141</v>
      </c>
      <c r="J19" s="11"/>
      <c r="K19" s="12">
        <f t="shared" si="1"/>
        <v>0.20994928743192576</v>
      </c>
      <c r="L19" s="13"/>
      <c r="M19" s="9" t="str">
        <f t="shared" si="2"/>
        <v>IT</v>
      </c>
      <c r="N19" s="10">
        <f t="shared" si="5"/>
        <v>679.10190801170836</v>
      </c>
      <c r="O19" s="10">
        <f t="shared" si="5"/>
        <v>714.68679950040723</v>
      </c>
      <c r="P19" s="11"/>
      <c r="Q19" s="12">
        <f t="shared" si="3"/>
        <v>5.2399928595231238E-2</v>
      </c>
    </row>
    <row r="20" spans="1:17" ht="13.5" x14ac:dyDescent="0.25">
      <c r="A20" s="9" t="s">
        <v>12</v>
      </c>
      <c r="B20" s="10">
        <v>598.15468290808724</v>
      </c>
      <c r="C20" s="10">
        <v>818.00721051398909</v>
      </c>
      <c r="D20" s="11"/>
      <c r="E20" s="12">
        <f t="shared" si="0"/>
        <v>0.36755129381756335</v>
      </c>
      <c r="F20" s="13"/>
      <c r="G20" s="9" t="str">
        <f t="shared" si="4"/>
        <v>ships, aircrafts</v>
      </c>
      <c r="H20" s="10">
        <v>49.265238918460113</v>
      </c>
      <c r="I20" s="10">
        <v>78.427498811305284</v>
      </c>
      <c r="J20" s="11"/>
      <c r="K20" s="12">
        <f t="shared" si="1"/>
        <v>0.59194394532648498</v>
      </c>
      <c r="L20" s="13"/>
      <c r="M20" s="9" t="str">
        <f t="shared" si="2"/>
        <v>ships, aircrafts</v>
      </c>
      <c r="N20" s="10">
        <f t="shared" si="5"/>
        <v>647.41992182654735</v>
      </c>
      <c r="O20" s="10">
        <f t="shared" si="5"/>
        <v>896.43470932529442</v>
      </c>
      <c r="P20" s="11"/>
      <c r="Q20" s="12">
        <f t="shared" si="3"/>
        <v>0.38462639023558109</v>
      </c>
    </row>
    <row r="21" spans="1:17" ht="13.5" x14ac:dyDescent="0.25">
      <c r="A21" s="9" t="s">
        <v>9</v>
      </c>
      <c r="B21" s="10">
        <v>328.37458698157758</v>
      </c>
      <c r="C21" s="10">
        <v>402.02617448267438</v>
      </c>
      <c r="D21" s="11"/>
      <c r="E21" s="12">
        <f t="shared" si="0"/>
        <v>0.22429137461002369</v>
      </c>
      <c r="F21" s="13"/>
      <c r="G21" s="9" t="str">
        <f t="shared" si="4"/>
        <v>others</v>
      </c>
      <c r="H21" s="10">
        <v>47.957154128250082</v>
      </c>
      <c r="I21" s="10">
        <v>54.039299922461147</v>
      </c>
      <c r="J21" s="11"/>
      <c r="K21" s="12">
        <f t="shared" si="1"/>
        <v>0.12682457716206019</v>
      </c>
      <c r="L21" s="13"/>
      <c r="M21" s="9" t="str">
        <f t="shared" si="2"/>
        <v>others</v>
      </c>
      <c r="N21" s="10">
        <f t="shared" si="5"/>
        <v>376.33174110982765</v>
      </c>
      <c r="O21" s="10">
        <f t="shared" si="5"/>
        <v>456.06547440513555</v>
      </c>
      <c r="P21" s="11"/>
      <c r="Q21" s="12">
        <f t="shared" si="3"/>
        <v>0.21187086972830871</v>
      </c>
    </row>
    <row r="22" spans="1:17" ht="11.25" customHeight="1" x14ac:dyDescent="0.25">
      <c r="A22" s="18"/>
      <c r="B22" s="19"/>
      <c r="C22" s="19"/>
      <c r="D22" s="11"/>
      <c r="E22" s="20"/>
      <c r="F22" s="11"/>
      <c r="G22" s="18"/>
      <c r="H22" s="19"/>
      <c r="I22" s="19"/>
      <c r="J22" s="11"/>
      <c r="K22" s="20"/>
      <c r="L22" s="13"/>
      <c r="M22" s="18"/>
      <c r="N22" s="19"/>
      <c r="O22" s="19"/>
      <c r="P22" s="11"/>
      <c r="Q22" s="20"/>
    </row>
    <row r="23" spans="1:17" ht="15" x14ac:dyDescent="0.25">
      <c r="A23" s="21" t="s">
        <v>13</v>
      </c>
      <c r="B23" s="22">
        <f>B9+B18+B19+B20+B21</f>
        <v>40566.154710603609</v>
      </c>
      <c r="C23" s="22">
        <f>C9+C18+C19+C20+C21</f>
        <v>58154.08325588009</v>
      </c>
      <c r="D23" s="11"/>
      <c r="E23" s="23">
        <f>IF(B23,C23/B23-1,"")</f>
        <v>0.43356163951815629</v>
      </c>
      <c r="F23" s="24"/>
      <c r="G23" s="21" t="str">
        <f>$A23</f>
        <v>equipment</v>
      </c>
      <c r="H23" s="22">
        <f>SUM(H9,H18:H21)</f>
        <v>5883.4387064087859</v>
      </c>
      <c r="I23" s="22">
        <f>SUM(I9,I18:I21)</f>
        <v>6690.3814647635099</v>
      </c>
      <c r="J23" s="11"/>
      <c r="K23" s="23">
        <f>IF(H23,I23/H23-1,"")</f>
        <v>0.1371549528468321</v>
      </c>
      <c r="L23" s="13"/>
      <c r="M23" s="21" t="str">
        <f>$A23</f>
        <v>equipment</v>
      </c>
      <c r="N23" s="22">
        <f>SUM(N9,N18:N21)</f>
        <v>46449.593417012395</v>
      </c>
      <c r="O23" s="22">
        <f>SUM(O9,O18:O21)</f>
        <v>64844.464720643613</v>
      </c>
      <c r="P23" s="11"/>
      <c r="Q23" s="23">
        <f>IF(N23,O23/N23-1,"")</f>
        <v>0.39601791857437463</v>
      </c>
    </row>
    <row r="24" spans="1:17" s="11" customFormat="1" ht="21.75" customHeight="1" x14ac:dyDescent="0.25">
      <c r="A24" s="18"/>
      <c r="B24" s="25"/>
      <c r="C24" s="26"/>
      <c r="E24" s="20"/>
      <c r="F24" s="27"/>
      <c r="G24" s="18"/>
      <c r="H24" s="25"/>
      <c r="I24" s="26"/>
      <c r="K24" s="20"/>
      <c r="L24" s="20"/>
      <c r="M24" s="18"/>
      <c r="N24" s="25"/>
      <c r="O24" s="26"/>
      <c r="Q24" s="20"/>
    </row>
    <row r="25" spans="1:17" ht="18" x14ac:dyDescent="0.3">
      <c r="A25" s="4"/>
      <c r="B25" s="28"/>
      <c r="C25" s="28"/>
      <c r="G25" s="4"/>
      <c r="H25" s="28"/>
      <c r="I25" s="28"/>
      <c r="M25" s="4"/>
      <c r="N25" s="28"/>
      <c r="O25" s="28"/>
    </row>
    <row r="26" spans="1:17" x14ac:dyDescent="0.3">
      <c r="A26" s="1" t="s">
        <v>14</v>
      </c>
    </row>
    <row r="27" spans="1:17" ht="45" customHeight="1" x14ac:dyDescent="0.25">
      <c r="A27" s="11"/>
      <c r="B27" s="30" t="str">
        <f>B5</f>
        <v>I-IX 2021 vs I-IX 2020</v>
      </c>
      <c r="C27" s="30"/>
      <c r="D27" s="30"/>
      <c r="E27" s="30"/>
      <c r="F27" s="5"/>
      <c r="G27" s="11"/>
      <c r="H27" s="30" t="str">
        <f>H5</f>
        <v>X 2021 vs X 2020</v>
      </c>
      <c r="I27" s="30"/>
      <c r="J27" s="30"/>
      <c r="K27" s="30"/>
      <c r="L27" s="5"/>
      <c r="M27" s="11"/>
      <c r="N27" s="30" t="str">
        <f>N5</f>
        <v>I-X 2021 vs I-X 2020</v>
      </c>
      <c r="O27" s="30"/>
      <c r="P27" s="30"/>
      <c r="Q27" s="30"/>
    </row>
    <row r="28" spans="1:17" ht="15.75" customHeight="1" x14ac:dyDescent="0.25">
      <c r="A28" s="6"/>
      <c r="B28" s="5"/>
      <c r="C28" s="5"/>
      <c r="D28" s="5"/>
      <c r="E28" s="5"/>
      <c r="F28" s="5"/>
      <c r="G28" s="6"/>
      <c r="H28" s="5"/>
      <c r="I28" s="5"/>
      <c r="J28" s="5"/>
      <c r="K28" s="5"/>
      <c r="L28" s="5"/>
      <c r="M28" s="6"/>
      <c r="N28" s="5"/>
      <c r="O28" s="5"/>
      <c r="P28" s="5"/>
      <c r="Q28" s="5"/>
    </row>
    <row r="30" spans="1:17" ht="25.5" x14ac:dyDescent="0.25">
      <c r="B30" s="7" t="str">
        <f>B8</f>
        <v>I-IX 2020</v>
      </c>
      <c r="C30" s="7" t="str">
        <f t="shared" ref="C30:Q30" si="6">C8</f>
        <v>I-IX 2021</v>
      </c>
      <c r="E30" s="7" t="str">
        <f t="shared" si="6"/>
        <v>I-IX 21 /
I-IX 20</v>
      </c>
      <c r="F30" s="8"/>
      <c r="H30" s="7" t="str">
        <f t="shared" si="6"/>
        <v>X 2020</v>
      </c>
      <c r="I30" s="7" t="str">
        <f t="shared" si="6"/>
        <v>X 2021</v>
      </c>
      <c r="K30" s="7" t="str">
        <f t="shared" si="6"/>
        <v>X 21 /
X 20</v>
      </c>
      <c r="L30" s="8"/>
      <c r="N30" s="7" t="str">
        <f t="shared" si="6"/>
        <v>I-X 2020</v>
      </c>
      <c r="O30" s="7" t="str">
        <f t="shared" si="6"/>
        <v>I-X 2021</v>
      </c>
      <c r="Q30" s="7" t="str">
        <f t="shared" si="6"/>
        <v>I-X 21 /
I-X 20</v>
      </c>
    </row>
    <row r="31" spans="1:17" ht="13.5" x14ac:dyDescent="0.25">
      <c r="A31" s="9" t="str">
        <f>A9</f>
        <v>vehicles</v>
      </c>
      <c r="B31" s="10">
        <f>SUM(B32:B33,B35:B39)</f>
        <v>1896.188728180826</v>
      </c>
      <c r="C31" s="10">
        <f>SUM(C32:C33,C35:C39)</f>
        <v>2931.134090318717</v>
      </c>
      <c r="D31" s="11"/>
      <c r="E31" s="12">
        <f t="shared" ref="E31:E43" si="7">IF(B31,C31/B31-1,"")</f>
        <v>0.54580292918986051</v>
      </c>
      <c r="F31" s="13"/>
      <c r="G31" s="9" t="str">
        <f t="shared" ref="G31:G43" si="8">$A31</f>
        <v>vehicles</v>
      </c>
      <c r="H31" s="10">
        <f>SUM(H32:H33,H35:H39)</f>
        <v>296.01168202183294</v>
      </c>
      <c r="I31" s="10">
        <f>SUM(I32:I33,I35:I39)</f>
        <v>266.259727898682</v>
      </c>
      <c r="J31" s="11"/>
      <c r="K31" s="12">
        <f t="shared" ref="K31:K43" si="9">IF(H31,I31/H31-1,"")</f>
        <v>-0.10050939179135676</v>
      </c>
      <c r="L31" s="13"/>
      <c r="M31" s="9" t="str">
        <f t="shared" ref="M31:M43" si="10">$A31</f>
        <v>vehicles</v>
      </c>
      <c r="N31" s="10">
        <f>SUM(N32:N33,N35:N39)</f>
        <v>2192.2004102026585</v>
      </c>
      <c r="O31" s="10">
        <f>SUM(O32:O33,O35:O39)</f>
        <v>3197.3938182173988</v>
      </c>
      <c r="P31" s="11"/>
      <c r="Q31" s="12">
        <f t="shared" ref="Q31:Q43" si="11">IF(N31,O31/N31-1,"")</f>
        <v>0.45853171240024304</v>
      </c>
    </row>
    <row r="32" spans="1:17" x14ac:dyDescent="0.3">
      <c r="A32" s="14" t="str">
        <f t="shared" ref="A32:A43" si="12">A10</f>
        <v>passenger</v>
      </c>
      <c r="B32" s="15">
        <v>870.07242338723881</v>
      </c>
      <c r="C32" s="15">
        <v>1113.5028020929867</v>
      </c>
      <c r="D32" s="3"/>
      <c r="E32" s="12">
        <f t="shared" si="7"/>
        <v>0.27978174248766585</v>
      </c>
      <c r="F32" s="13"/>
      <c r="G32" s="14" t="str">
        <f t="shared" si="8"/>
        <v>passenger</v>
      </c>
      <c r="H32" s="15">
        <v>109.77734010089786</v>
      </c>
      <c r="I32" s="15">
        <v>107.60720475377668</v>
      </c>
      <c r="J32" s="3"/>
      <c r="K32" s="12">
        <f t="shared" si="9"/>
        <v>-1.9768518212652797E-2</v>
      </c>
      <c r="L32" s="13"/>
      <c r="M32" s="14" t="str">
        <f t="shared" si="10"/>
        <v>passenger</v>
      </c>
      <c r="N32" s="15">
        <f>B32+H32</f>
        <v>979.84976348813666</v>
      </c>
      <c r="O32" s="15">
        <f>C32+I32</f>
        <v>1221.1100068467633</v>
      </c>
      <c r="P32" s="3"/>
      <c r="Q32" s="12">
        <f t="shared" si="11"/>
        <v>0.24622166820735036</v>
      </c>
    </row>
    <row r="33" spans="1:18" x14ac:dyDescent="0.3">
      <c r="A33" s="14" t="str">
        <f t="shared" si="12"/>
        <v>commercial</v>
      </c>
      <c r="B33" s="15">
        <v>306.48750975350453</v>
      </c>
      <c r="C33" s="15">
        <v>536.55297709527167</v>
      </c>
      <c r="D33" s="3"/>
      <c r="E33" s="12">
        <f t="shared" si="7"/>
        <v>0.75065201686946215</v>
      </c>
      <c r="F33" s="13"/>
      <c r="G33" s="14" t="str">
        <f t="shared" si="8"/>
        <v>commercial</v>
      </c>
      <c r="H33" s="15">
        <v>34.372327578055256</v>
      </c>
      <c r="I33" s="15">
        <v>40.673160854616036</v>
      </c>
      <c r="J33" s="3"/>
      <c r="K33" s="12">
        <f t="shared" si="9"/>
        <v>0.18331121924322336</v>
      </c>
      <c r="L33" s="13"/>
      <c r="M33" s="14" t="str">
        <f t="shared" si="10"/>
        <v>commercial</v>
      </c>
      <c r="N33" s="15">
        <f>B33+H33</f>
        <v>340.85983733155979</v>
      </c>
      <c r="O33" s="15">
        <f>C33+I33</f>
        <v>577.22613794988774</v>
      </c>
      <c r="P33" s="3"/>
      <c r="Q33" s="12">
        <f t="shared" si="11"/>
        <v>0.69344133491564941</v>
      </c>
    </row>
    <row r="34" spans="1:18" x14ac:dyDescent="0.3">
      <c r="A34" s="14" t="str">
        <f t="shared" si="12"/>
        <v>heavy vehicles</v>
      </c>
      <c r="B34" s="15">
        <f>B35+B36+B37+B38</f>
        <v>710.13186946702422</v>
      </c>
      <c r="C34" s="15">
        <f>C35+C36+C37+C38</f>
        <v>1259.478311130458</v>
      </c>
      <c r="D34" s="3"/>
      <c r="E34" s="12">
        <f t="shared" si="7"/>
        <v>0.77358370365173879</v>
      </c>
      <c r="F34" s="13"/>
      <c r="G34" s="14" t="str">
        <f t="shared" si="8"/>
        <v>heavy vehicles</v>
      </c>
      <c r="H34" s="15">
        <f>H35+H36+H37+H38</f>
        <v>151.23472014924067</v>
      </c>
      <c r="I34" s="15">
        <f>I35+I36+I37+I38</f>
        <v>117.46823426967072</v>
      </c>
      <c r="J34" s="3"/>
      <c r="K34" s="12">
        <f t="shared" si="9"/>
        <v>-0.22327204921097932</v>
      </c>
      <c r="L34" s="13"/>
      <c r="M34" s="14" t="str">
        <f t="shared" si="10"/>
        <v>heavy vehicles</v>
      </c>
      <c r="N34" s="15">
        <f>N35+N36+N37+N38</f>
        <v>861.36658961626483</v>
      </c>
      <c r="O34" s="15">
        <f>O35+O36+O37+O38</f>
        <v>1376.9465454001288</v>
      </c>
      <c r="P34" s="3"/>
      <c r="Q34" s="12">
        <f t="shared" si="11"/>
        <v>0.59856042943754373</v>
      </c>
    </row>
    <row r="35" spans="1:18" x14ac:dyDescent="0.3">
      <c r="A35" s="16" t="str">
        <f t="shared" si="12"/>
        <v>typical trucks</v>
      </c>
      <c r="B35" s="15">
        <v>115.13833765128146</v>
      </c>
      <c r="C35" s="15">
        <v>150.87361828938808</v>
      </c>
      <c r="D35" s="3"/>
      <c r="E35" s="12">
        <f t="shared" si="7"/>
        <v>0.31036821763345035</v>
      </c>
      <c r="F35" s="13"/>
      <c r="G35" s="16" t="str">
        <f t="shared" si="8"/>
        <v>typical trucks</v>
      </c>
      <c r="H35" s="15">
        <v>48.131331422575919</v>
      </c>
      <c r="I35" s="15">
        <v>16.600530210032936</v>
      </c>
      <c r="J35" s="3"/>
      <c r="K35" s="12">
        <f t="shared" si="9"/>
        <v>-0.65509929354984586</v>
      </c>
      <c r="L35" s="13"/>
      <c r="M35" s="16" t="str">
        <f t="shared" si="10"/>
        <v>typical trucks</v>
      </c>
      <c r="N35" s="15">
        <f t="shared" ref="N35:O43" si="13">B35+H35</f>
        <v>163.26966907385739</v>
      </c>
      <c r="O35" s="15">
        <f t="shared" si="13"/>
        <v>167.47414849942101</v>
      </c>
      <c r="P35" s="3"/>
      <c r="Q35" s="12">
        <f t="shared" si="11"/>
        <v>2.5751748315614442E-2</v>
      </c>
      <c r="R35" s="13"/>
    </row>
    <row r="36" spans="1:18" x14ac:dyDescent="0.3">
      <c r="A36" s="16" t="str">
        <f t="shared" si="12"/>
        <v>truck tractors</v>
      </c>
      <c r="B36" s="17">
        <v>356.44130624664177</v>
      </c>
      <c r="C36" s="17">
        <v>743.25195745351243</v>
      </c>
      <c r="D36" s="3"/>
      <c r="E36" s="12">
        <f t="shared" si="7"/>
        <v>1.08520153087761</v>
      </c>
      <c r="F36" s="13"/>
      <c r="G36" s="16" t="str">
        <f t="shared" si="8"/>
        <v>truck tractors</v>
      </c>
      <c r="H36" s="17">
        <v>66.627221907145199</v>
      </c>
      <c r="I36" s="17">
        <v>68.729047102604937</v>
      </c>
      <c r="J36" s="3"/>
      <c r="K36" s="12">
        <f t="shared" si="9"/>
        <v>3.1546042822991227E-2</v>
      </c>
      <c r="L36" s="13"/>
      <c r="M36" s="16" t="str">
        <f t="shared" si="10"/>
        <v>truck tractors</v>
      </c>
      <c r="N36" s="17">
        <f t="shared" si="13"/>
        <v>423.06852815378699</v>
      </c>
      <c r="O36" s="17">
        <f t="shared" si="13"/>
        <v>811.98100455611734</v>
      </c>
      <c r="P36" s="3"/>
      <c r="Q36" s="12">
        <f t="shared" si="11"/>
        <v>0.91926591207219088</v>
      </c>
    </row>
    <row r="37" spans="1:18" x14ac:dyDescent="0.3">
      <c r="A37" s="16" t="str">
        <f t="shared" si="12"/>
        <v>semi trailers / trailers</v>
      </c>
      <c r="B37" s="17">
        <v>221.53651216873226</v>
      </c>
      <c r="C37" s="17">
        <v>360.07714668987853</v>
      </c>
      <c r="D37" s="3"/>
      <c r="E37" s="12">
        <f t="shared" si="7"/>
        <v>0.62536253353861349</v>
      </c>
      <c r="F37" s="13"/>
      <c r="G37" s="16" t="str">
        <f t="shared" si="8"/>
        <v>semi trailers / trailers</v>
      </c>
      <c r="H37" s="17">
        <v>35.847860382189047</v>
      </c>
      <c r="I37" s="17">
        <v>32.138656957032858</v>
      </c>
      <c r="J37" s="3"/>
      <c r="K37" s="12">
        <f t="shared" si="9"/>
        <v>-0.10347070607871212</v>
      </c>
      <c r="L37" s="13"/>
      <c r="M37" s="16" t="str">
        <f t="shared" si="10"/>
        <v>semi trailers / trailers</v>
      </c>
      <c r="N37" s="17">
        <f t="shared" si="13"/>
        <v>257.38437255092128</v>
      </c>
      <c r="O37" s="17">
        <f t="shared" si="13"/>
        <v>392.21580364691141</v>
      </c>
      <c r="P37" s="3"/>
      <c r="Q37" s="12">
        <f t="shared" si="11"/>
        <v>0.5238524381246763</v>
      </c>
    </row>
    <row r="38" spans="1:18" x14ac:dyDescent="0.3">
      <c r="A38" s="16" t="str">
        <f t="shared" si="12"/>
        <v>buses</v>
      </c>
      <c r="B38" s="17">
        <v>17.015713400368679</v>
      </c>
      <c r="C38" s="17">
        <v>5.2755886976791189</v>
      </c>
      <c r="D38" s="3"/>
      <c r="E38" s="12">
        <f t="shared" si="7"/>
        <v>-0.68995783053299353</v>
      </c>
      <c r="F38" s="13"/>
      <c r="G38" s="16" t="str">
        <f t="shared" si="8"/>
        <v>buses</v>
      </c>
      <c r="H38" s="17">
        <v>0.62830643733051383</v>
      </c>
      <c r="I38" s="17">
        <v>0</v>
      </c>
      <c r="J38" s="3"/>
      <c r="K38" s="12">
        <f t="shared" si="9"/>
        <v>-1</v>
      </c>
      <c r="L38" s="13"/>
      <c r="M38" s="16" t="str">
        <f t="shared" si="10"/>
        <v>buses</v>
      </c>
      <c r="N38" s="17">
        <f t="shared" si="13"/>
        <v>17.644019837699194</v>
      </c>
      <c r="O38" s="17">
        <f t="shared" si="13"/>
        <v>5.2755886976791189</v>
      </c>
      <c r="P38" s="3"/>
      <c r="Q38" s="12">
        <f t="shared" si="11"/>
        <v>-0.70099848298702305</v>
      </c>
    </row>
    <row r="39" spans="1:18" x14ac:dyDescent="0.3">
      <c r="A39" s="14" t="str">
        <f t="shared" si="12"/>
        <v>others</v>
      </c>
      <c r="B39" s="17">
        <v>9.496925573058542</v>
      </c>
      <c r="C39" s="17">
        <v>21.6</v>
      </c>
      <c r="D39" s="3"/>
      <c r="E39" s="12">
        <f t="shared" si="7"/>
        <v>1.2744202672574585</v>
      </c>
      <c r="F39" s="13"/>
      <c r="G39" s="14" t="str">
        <f t="shared" si="8"/>
        <v>others</v>
      </c>
      <c r="H39" s="17">
        <v>0.62729419363914107</v>
      </c>
      <c r="I39" s="17">
        <v>0.51112802061855667</v>
      </c>
      <c r="J39" s="3"/>
      <c r="K39" s="12">
        <f t="shared" si="9"/>
        <v>-0.18518611235131321</v>
      </c>
      <c r="L39" s="13"/>
      <c r="M39" s="14" t="str">
        <f t="shared" si="10"/>
        <v>others</v>
      </c>
      <c r="N39" s="17">
        <f t="shared" si="13"/>
        <v>10.124219766697683</v>
      </c>
      <c r="O39" s="17">
        <f t="shared" si="13"/>
        <v>22.111128020618558</v>
      </c>
      <c r="P39" s="3"/>
      <c r="Q39" s="12">
        <f t="shared" si="11"/>
        <v>1.1839834110822314</v>
      </c>
    </row>
    <row r="40" spans="1:18" ht="13.5" x14ac:dyDescent="0.25">
      <c r="A40" s="9" t="str">
        <f t="shared" si="12"/>
        <v>machines</v>
      </c>
      <c r="B40" s="10">
        <v>4927.1268219490994</v>
      </c>
      <c r="C40" s="10">
        <v>6253.7478137824364</v>
      </c>
      <c r="D40" s="11"/>
      <c r="E40" s="12">
        <f t="shared" si="7"/>
        <v>0.26924839562147596</v>
      </c>
      <c r="F40" s="13"/>
      <c r="G40" s="9" t="str">
        <f t="shared" si="8"/>
        <v>machines</v>
      </c>
      <c r="H40" s="10">
        <v>582.11729810548388</v>
      </c>
      <c r="I40" s="10">
        <v>873.74109396159815</v>
      </c>
      <c r="J40" s="11"/>
      <c r="K40" s="12">
        <f t="shared" si="9"/>
        <v>0.50097084694993876</v>
      </c>
      <c r="L40" s="13"/>
      <c r="M40" s="9" t="str">
        <f t="shared" si="10"/>
        <v>machines</v>
      </c>
      <c r="N40" s="10">
        <f t="shared" si="13"/>
        <v>5509.2441200545836</v>
      </c>
      <c r="O40" s="10">
        <f t="shared" si="13"/>
        <v>7127.4889077440348</v>
      </c>
      <c r="P40" s="11"/>
      <c r="Q40" s="12">
        <f t="shared" si="11"/>
        <v>0.29373263417367279</v>
      </c>
    </row>
    <row r="41" spans="1:18" ht="13.5" x14ac:dyDescent="0.25">
      <c r="A41" s="9" t="str">
        <f t="shared" si="12"/>
        <v>IT</v>
      </c>
      <c r="B41" s="10">
        <v>148.88058386441043</v>
      </c>
      <c r="C41" s="10">
        <v>111.86045519761285</v>
      </c>
      <c r="D41" s="11"/>
      <c r="E41" s="12">
        <f t="shared" si="7"/>
        <v>-0.24865652528950855</v>
      </c>
      <c r="F41" s="13"/>
      <c r="G41" s="9" t="str">
        <f t="shared" si="8"/>
        <v>IT</v>
      </c>
      <c r="H41" s="10">
        <v>4.5425544024518132</v>
      </c>
      <c r="I41" s="10">
        <v>17.391765161754961</v>
      </c>
      <c r="J41" s="11"/>
      <c r="K41" s="12">
        <f t="shared" si="9"/>
        <v>2.8286311226934062</v>
      </c>
      <c r="L41" s="13"/>
      <c r="M41" s="9" t="str">
        <f t="shared" si="10"/>
        <v>IT</v>
      </c>
      <c r="N41" s="10">
        <f t="shared" si="13"/>
        <v>153.42313826686222</v>
      </c>
      <c r="O41" s="10">
        <f t="shared" si="13"/>
        <v>129.25222035936781</v>
      </c>
      <c r="P41" s="11"/>
      <c r="Q41" s="12">
        <f t="shared" si="11"/>
        <v>-0.15754414999288979</v>
      </c>
    </row>
    <row r="42" spans="1:18" ht="13.5" x14ac:dyDescent="0.25">
      <c r="A42" s="9" t="str">
        <f t="shared" si="12"/>
        <v>ships, aircrafts</v>
      </c>
      <c r="B42" s="10">
        <v>105.53726094921994</v>
      </c>
      <c r="C42" s="10">
        <v>232.80601753128354</v>
      </c>
      <c r="D42" s="11"/>
      <c r="E42" s="12">
        <f t="shared" si="7"/>
        <v>1.2059130153406192</v>
      </c>
      <c r="F42" s="13"/>
      <c r="G42" s="9" t="str">
        <f t="shared" si="8"/>
        <v>ships, aircrafts</v>
      </c>
      <c r="H42" s="10">
        <v>14.144560853406094</v>
      </c>
      <c r="I42" s="10">
        <v>4.6698950079534614</v>
      </c>
      <c r="J42" s="11"/>
      <c r="K42" s="12">
        <f t="shared" si="9"/>
        <v>-0.66984517537503308</v>
      </c>
      <c r="L42" s="13"/>
      <c r="M42" s="9" t="str">
        <f t="shared" si="10"/>
        <v>ships, aircrafts</v>
      </c>
      <c r="N42" s="10">
        <f t="shared" si="13"/>
        <v>119.68182180262603</v>
      </c>
      <c r="O42" s="10">
        <f t="shared" si="13"/>
        <v>237.47591253923702</v>
      </c>
      <c r="P42" s="11"/>
      <c r="Q42" s="12">
        <f t="shared" si="11"/>
        <v>0.98422708613904453</v>
      </c>
    </row>
    <row r="43" spans="1:18" ht="13.5" x14ac:dyDescent="0.25">
      <c r="A43" s="9" t="str">
        <f t="shared" si="12"/>
        <v>others</v>
      </c>
      <c r="B43" s="10">
        <v>60.094620435732452</v>
      </c>
      <c r="C43" s="10">
        <v>93.894291748627708</v>
      </c>
      <c r="D43" s="11"/>
      <c r="E43" s="12">
        <f t="shared" si="7"/>
        <v>0.56244088185966579</v>
      </c>
      <c r="F43" s="13"/>
      <c r="G43" s="9" t="str">
        <f t="shared" si="8"/>
        <v>others</v>
      </c>
      <c r="H43" s="10">
        <v>9.663659117295925</v>
      </c>
      <c r="I43" s="10">
        <v>14.565078542220199</v>
      </c>
      <c r="J43" s="11"/>
      <c r="K43" s="12">
        <f t="shared" si="9"/>
        <v>0.50720119216040649</v>
      </c>
      <c r="L43" s="13"/>
      <c r="M43" s="9" t="str">
        <f t="shared" si="10"/>
        <v>others</v>
      </c>
      <c r="N43" s="10">
        <f t="shared" si="13"/>
        <v>69.758279553028373</v>
      </c>
      <c r="O43" s="10">
        <f t="shared" si="13"/>
        <v>108.45937029084791</v>
      </c>
      <c r="P43" s="11"/>
      <c r="Q43" s="12">
        <f t="shared" si="11"/>
        <v>0.55478849228785831</v>
      </c>
    </row>
    <row r="44" spans="1:18" ht="11.25" customHeight="1" x14ac:dyDescent="0.25">
      <c r="A44" s="18"/>
      <c r="B44" s="19"/>
      <c r="C44" s="19"/>
      <c r="D44" s="11"/>
      <c r="E44" s="20"/>
      <c r="F44" s="11"/>
      <c r="G44" s="18"/>
      <c r="H44" s="19"/>
      <c r="I44" s="19"/>
      <c r="J44" s="11"/>
      <c r="K44" s="20"/>
      <c r="L44" s="13"/>
      <c r="M44" s="18"/>
      <c r="N44" s="19"/>
      <c r="O44" s="19"/>
      <c r="P44" s="11"/>
      <c r="Q44" s="20"/>
    </row>
    <row r="45" spans="1:18" ht="15" x14ac:dyDescent="0.25">
      <c r="A45" s="21" t="str">
        <f>A23</f>
        <v>equipment</v>
      </c>
      <c r="B45" s="22">
        <f>B31+B40+B41+B42+B43</f>
        <v>7137.8280153792875</v>
      </c>
      <c r="C45" s="22">
        <f>C31+C40+C41+C42+C43</f>
        <v>9623.4426685786784</v>
      </c>
      <c r="D45" s="11"/>
      <c r="E45" s="23">
        <f>IF(B45,C45/B45-1,"")</f>
        <v>0.34823123334491135</v>
      </c>
      <c r="F45" s="24"/>
      <c r="G45" s="21" t="str">
        <f>$A45</f>
        <v>equipment</v>
      </c>
      <c r="H45" s="22">
        <f>SUM(H31,H40:H43)</f>
        <v>906.47975450047068</v>
      </c>
      <c r="I45" s="22">
        <f>SUM(I31,I40:I43)</f>
        <v>1176.6275605722087</v>
      </c>
      <c r="J45" s="11"/>
      <c r="K45" s="23">
        <f>IF(H45,I45/H45-1,"")</f>
        <v>0.29801857651041197</v>
      </c>
      <c r="L45" s="13"/>
      <c r="M45" s="21" t="str">
        <f>$A45</f>
        <v>equipment</v>
      </c>
      <c r="N45" s="22">
        <f>SUM(N31,N40:N43)</f>
        <v>8044.3077698797588</v>
      </c>
      <c r="O45" s="22">
        <f>SUM(O31,O40:O43)</f>
        <v>10800.070229150886</v>
      </c>
      <c r="P45" s="11"/>
      <c r="Q45" s="23">
        <f>IF(N45,O45/N45-1,"")</f>
        <v>0.34257297683083543</v>
      </c>
    </row>
    <row r="46" spans="1:18" s="11" customFormat="1" ht="21.75" customHeight="1" x14ac:dyDescent="0.25">
      <c r="A46" s="18"/>
      <c r="B46" s="25"/>
      <c r="C46" s="26"/>
      <c r="E46" s="20"/>
      <c r="F46" s="27"/>
      <c r="G46" s="18"/>
      <c r="H46" s="25"/>
      <c r="I46" s="26"/>
      <c r="K46" s="20"/>
      <c r="L46" s="20"/>
      <c r="M46" s="18"/>
      <c r="N46" s="25"/>
      <c r="O46" s="26"/>
      <c r="Q46" s="20"/>
    </row>
    <row r="48" spans="1:18" ht="18" x14ac:dyDescent="0.3">
      <c r="A48" s="4"/>
      <c r="G48" s="4"/>
      <c r="M48" s="4"/>
    </row>
    <row r="49" spans="1:18" x14ac:dyDescent="0.3">
      <c r="A49" s="1" t="s">
        <v>15</v>
      </c>
    </row>
    <row r="50" spans="1:18" ht="45" customHeight="1" x14ac:dyDescent="0.25">
      <c r="B50" s="30" t="str">
        <f>B5</f>
        <v>I-IX 2021 vs I-IX 2020</v>
      </c>
      <c r="C50" s="30"/>
      <c r="D50" s="30"/>
      <c r="E50" s="30"/>
      <c r="F50" s="5"/>
      <c r="H50" s="30" t="str">
        <f>H5</f>
        <v>X 2021 vs X 2020</v>
      </c>
      <c r="I50" s="30"/>
      <c r="J50" s="30"/>
      <c r="K50" s="30"/>
      <c r="L50" s="5"/>
      <c r="N50" s="30" t="str">
        <f>N5</f>
        <v>I-X 2021 vs I-X 2020</v>
      </c>
      <c r="O50" s="30"/>
      <c r="P50" s="30"/>
      <c r="Q50" s="30"/>
    </row>
    <row r="51" spans="1:18" ht="15.75" customHeight="1" x14ac:dyDescent="0.25">
      <c r="A51" s="6"/>
      <c r="B51" s="5"/>
      <c r="C51" s="5"/>
      <c r="D51" s="5"/>
      <c r="E51" s="5"/>
      <c r="F51" s="5"/>
      <c r="G51" s="6"/>
      <c r="H51" s="5"/>
      <c r="I51" s="5"/>
      <c r="J51" s="5"/>
      <c r="K51" s="5"/>
      <c r="L51" s="5"/>
      <c r="M51" s="6"/>
      <c r="N51" s="5"/>
      <c r="O51" s="5"/>
      <c r="P51" s="5"/>
      <c r="Q51" s="5"/>
    </row>
    <row r="53" spans="1:18" ht="25.5" x14ac:dyDescent="0.25">
      <c r="B53" s="7" t="str">
        <f>B8</f>
        <v>I-IX 2020</v>
      </c>
      <c r="C53" s="7" t="str">
        <f t="shared" ref="C53:Q53" si="14">C8</f>
        <v>I-IX 2021</v>
      </c>
      <c r="E53" s="7" t="str">
        <f t="shared" si="14"/>
        <v>I-IX 21 /
I-IX 20</v>
      </c>
      <c r="F53" s="8"/>
      <c r="H53" s="7" t="str">
        <f t="shared" si="14"/>
        <v>X 2020</v>
      </c>
      <c r="I53" s="7" t="str">
        <f t="shared" si="14"/>
        <v>X 2021</v>
      </c>
      <c r="K53" s="7" t="str">
        <f t="shared" si="14"/>
        <v>X 21 /
X 20</v>
      </c>
      <c r="L53" s="8"/>
      <c r="N53" s="7" t="str">
        <f t="shared" si="14"/>
        <v>I-X 2020</v>
      </c>
      <c r="O53" s="7" t="str">
        <f t="shared" si="14"/>
        <v>I-X 2021</v>
      </c>
      <c r="Q53" s="7" t="str">
        <f t="shared" si="14"/>
        <v>I-X 21 /
I-X 20</v>
      </c>
    </row>
    <row r="54" spans="1:18" ht="13.5" x14ac:dyDescent="0.25">
      <c r="A54" s="9" t="str">
        <f>A9</f>
        <v>vehicles</v>
      </c>
      <c r="B54" s="10">
        <f>SUM(B55:B56,B58:B62)</f>
        <v>31361.343749426895</v>
      </c>
      <c r="C54" s="10">
        <f>SUM(C55:C56,C58:C62)</f>
        <v>47262.736100146925</v>
      </c>
      <c r="D54" s="11"/>
      <c r="E54" s="12">
        <f t="shared" ref="E54:E66" si="15">IF(B54,C54/B54-1,"")</f>
        <v>0.50703797891347113</v>
      </c>
      <c r="F54" s="13"/>
      <c r="G54" s="9" t="str">
        <f t="shared" ref="G54:G66" si="16">$A54</f>
        <v>vehicles</v>
      </c>
      <c r="H54" s="10">
        <f>SUM(H55:H56,H58:H62)</f>
        <v>4757.3970974918702</v>
      </c>
      <c r="I54" s="10">
        <f>SUM(I55:I56,I58:I62)</f>
        <v>5061.6674397076904</v>
      </c>
      <c r="J54" s="11"/>
      <c r="K54" s="12">
        <f t="shared" ref="K54:K66" si="17">IF(H54,I54/H54-1,"")</f>
        <v>6.3957314468500837E-2</v>
      </c>
      <c r="L54" s="13"/>
      <c r="M54" s="9" t="str">
        <f t="shared" ref="M54:M66" si="18">$A54</f>
        <v>vehicles</v>
      </c>
      <c r="N54" s="10">
        <f>SUM(N55:N56,N58:N62)</f>
        <v>36118.740846918765</v>
      </c>
      <c r="O54" s="10">
        <f>SUM(O55:O56,O58:O62)</f>
        <v>52324.403539854626</v>
      </c>
      <c r="P54" s="11"/>
      <c r="Q54" s="12">
        <f t="shared" ref="Q54:Q66" si="19">IF(N54,O54/N54-1,"")</f>
        <v>0.44867739885008584</v>
      </c>
    </row>
    <row r="55" spans="1:18" x14ac:dyDescent="0.3">
      <c r="A55" s="14" t="str">
        <f t="shared" ref="A55:A66" si="20">A10</f>
        <v>passenger</v>
      </c>
      <c r="B55" s="15">
        <v>18991.649776109847</v>
      </c>
      <c r="C55" s="15">
        <v>26122.411274244445</v>
      </c>
      <c r="D55" s="3"/>
      <c r="E55" s="12">
        <f t="shared" si="15"/>
        <v>0.37546824958327685</v>
      </c>
      <c r="F55" s="13"/>
      <c r="G55" s="14" t="str">
        <f t="shared" si="16"/>
        <v>passenger</v>
      </c>
      <c r="H55" s="15">
        <v>2699.8406404439647</v>
      </c>
      <c r="I55" s="15">
        <v>2759.5586139854272</v>
      </c>
      <c r="J55" s="3"/>
      <c r="K55" s="12">
        <f t="shared" si="17"/>
        <v>2.2119073491553287E-2</v>
      </c>
      <c r="L55" s="13"/>
      <c r="M55" s="14" t="str">
        <f t="shared" si="18"/>
        <v>passenger</v>
      </c>
      <c r="N55" s="15">
        <f>B55+H55</f>
        <v>21691.49041655381</v>
      </c>
      <c r="O55" s="15">
        <f>C55+I55</f>
        <v>28881.969888229873</v>
      </c>
      <c r="P55" s="3"/>
      <c r="Q55" s="12">
        <f t="shared" si="19"/>
        <v>0.33148849311841966</v>
      </c>
    </row>
    <row r="56" spans="1:18" x14ac:dyDescent="0.3">
      <c r="A56" s="14" t="str">
        <f t="shared" si="20"/>
        <v>commercial</v>
      </c>
      <c r="B56" s="15">
        <v>3914.1376367134553</v>
      </c>
      <c r="C56" s="15">
        <v>5470.8909297967748</v>
      </c>
      <c r="D56" s="3"/>
      <c r="E56" s="12">
        <f t="shared" si="15"/>
        <v>0.39772574129264981</v>
      </c>
      <c r="F56" s="13"/>
      <c r="G56" s="14" t="str">
        <f t="shared" si="16"/>
        <v>commercial</v>
      </c>
      <c r="H56" s="15">
        <v>559.18089743226176</v>
      </c>
      <c r="I56" s="15">
        <v>580.2370022240284</v>
      </c>
      <c r="J56" s="3"/>
      <c r="K56" s="12">
        <f t="shared" si="17"/>
        <v>3.7655264849810743E-2</v>
      </c>
      <c r="L56" s="13"/>
      <c r="M56" s="14" t="str">
        <f t="shared" si="18"/>
        <v>commercial</v>
      </c>
      <c r="N56" s="15">
        <f>B56+H56</f>
        <v>4473.3185341457174</v>
      </c>
      <c r="O56" s="15">
        <f>C56+I56</f>
        <v>6051.1279320208032</v>
      </c>
      <c r="P56" s="3"/>
      <c r="Q56" s="12">
        <f t="shared" si="19"/>
        <v>0.35271563735767031</v>
      </c>
    </row>
    <row r="57" spans="1:18" x14ac:dyDescent="0.3">
      <c r="A57" s="14" t="str">
        <f t="shared" si="20"/>
        <v>heavy vehicles</v>
      </c>
      <c r="B57" s="15">
        <f>B58+B59+B60+B61</f>
        <v>8140.877355120253</v>
      </c>
      <c r="C57" s="15">
        <f>C58+C59+C60+C61</f>
        <v>15125.780469166557</v>
      </c>
      <c r="D57" s="3"/>
      <c r="E57" s="12">
        <f t="shared" si="15"/>
        <v>0.85800372728292085</v>
      </c>
      <c r="F57" s="13"/>
      <c r="G57" s="14" t="str">
        <f t="shared" si="16"/>
        <v>heavy vehicles</v>
      </c>
      <c r="H57" s="15">
        <f>H58+H59+H60+H61</f>
        <v>1470.4960208640437</v>
      </c>
      <c r="I57" s="15">
        <f>I58+I59+I60+I61</f>
        <v>1677.1960041479026</v>
      </c>
      <c r="J57" s="3"/>
      <c r="K57" s="12">
        <f t="shared" si="17"/>
        <v>0.14056480286318962</v>
      </c>
      <c r="L57" s="13"/>
      <c r="M57" s="14" t="str">
        <f t="shared" si="18"/>
        <v>heavy vehicles</v>
      </c>
      <c r="N57" s="15">
        <f>N58+N59+N60+N61</f>
        <v>9611.3733759842962</v>
      </c>
      <c r="O57" s="15">
        <f>O58+O59+O60+O61</f>
        <v>16802.976473314458</v>
      </c>
      <c r="P57" s="3"/>
      <c r="Q57" s="12">
        <f t="shared" si="19"/>
        <v>0.74823886410444174</v>
      </c>
    </row>
    <row r="58" spans="1:18" x14ac:dyDescent="0.3">
      <c r="A58" s="16" t="str">
        <f t="shared" si="20"/>
        <v>typical trucks</v>
      </c>
      <c r="B58" s="15">
        <v>1879.0681160544166</v>
      </c>
      <c r="C58" s="15">
        <v>3038.2873178605464</v>
      </c>
      <c r="D58" s="3"/>
      <c r="E58" s="12">
        <f t="shared" si="15"/>
        <v>0.61691175104402629</v>
      </c>
      <c r="F58" s="13"/>
      <c r="G58" s="16" t="str">
        <f t="shared" si="16"/>
        <v>typical trucks</v>
      </c>
      <c r="H58" s="15">
        <v>292.52106435052951</v>
      </c>
      <c r="I58" s="15">
        <v>347.91184542643111</v>
      </c>
      <c r="J58" s="3"/>
      <c r="K58" s="12">
        <f t="shared" si="17"/>
        <v>0.18935655522409323</v>
      </c>
      <c r="L58" s="13"/>
      <c r="M58" s="16" t="str">
        <f t="shared" si="18"/>
        <v>typical trucks</v>
      </c>
      <c r="N58" s="15">
        <f t="shared" ref="N58:O66" si="21">B58+H58</f>
        <v>2171.5891804049461</v>
      </c>
      <c r="O58" s="15">
        <f t="shared" si="21"/>
        <v>3386.1991632869776</v>
      </c>
      <c r="P58" s="3"/>
      <c r="Q58" s="12">
        <f t="shared" si="19"/>
        <v>0.55931849073568229</v>
      </c>
      <c r="R58" s="13"/>
    </row>
    <row r="59" spans="1:18" x14ac:dyDescent="0.3">
      <c r="A59" s="16" t="str">
        <f t="shared" si="20"/>
        <v>truck tractors</v>
      </c>
      <c r="B59" s="17">
        <v>4024.0796945558095</v>
      </c>
      <c r="C59" s="17">
        <v>8074.8714874635189</v>
      </c>
      <c r="D59" s="3"/>
      <c r="E59" s="12">
        <f t="shared" si="15"/>
        <v>1.006638063949886</v>
      </c>
      <c r="F59" s="13"/>
      <c r="G59" s="16" t="str">
        <f t="shared" si="16"/>
        <v>truck tractors</v>
      </c>
      <c r="H59" s="17">
        <v>778.04037203692462</v>
      </c>
      <c r="I59" s="17">
        <v>862.72200537063975</v>
      </c>
      <c r="J59" s="3"/>
      <c r="K59" s="12">
        <f t="shared" si="17"/>
        <v>0.10883963914625272</v>
      </c>
      <c r="L59" s="13"/>
      <c r="M59" s="16" t="str">
        <f t="shared" si="18"/>
        <v>truck tractors</v>
      </c>
      <c r="N59" s="17">
        <f t="shared" si="21"/>
        <v>4802.1200665927345</v>
      </c>
      <c r="O59" s="17">
        <f t="shared" si="21"/>
        <v>8937.5934928341594</v>
      </c>
      <c r="P59" s="3"/>
      <c r="Q59" s="12">
        <f t="shared" si="19"/>
        <v>0.86117659885494757</v>
      </c>
    </row>
    <row r="60" spans="1:18" x14ac:dyDescent="0.3">
      <c r="A60" s="16" t="str">
        <f t="shared" si="20"/>
        <v>semi trailers / trailers</v>
      </c>
      <c r="B60" s="17">
        <v>1785.0445591583414</v>
      </c>
      <c r="C60" s="17">
        <v>3674.5492369113426</v>
      </c>
      <c r="D60" s="3"/>
      <c r="E60" s="12">
        <f t="shared" si="15"/>
        <v>1.0585196140111557</v>
      </c>
      <c r="F60" s="13"/>
      <c r="G60" s="16" t="str">
        <f t="shared" si="16"/>
        <v>semi trailers / trailers</v>
      </c>
      <c r="H60" s="17">
        <v>325.39756682278073</v>
      </c>
      <c r="I60" s="17">
        <v>431.20204379529395</v>
      </c>
      <c r="J60" s="3"/>
      <c r="K60" s="12">
        <f t="shared" si="17"/>
        <v>0.3251544810417617</v>
      </c>
      <c r="L60" s="13"/>
      <c r="M60" s="16" t="str">
        <f t="shared" si="18"/>
        <v>semi trailers / trailers</v>
      </c>
      <c r="N60" s="17">
        <f t="shared" si="21"/>
        <v>2110.442125981122</v>
      </c>
      <c r="O60" s="17">
        <f t="shared" si="21"/>
        <v>4105.7512807066369</v>
      </c>
      <c r="P60" s="3"/>
      <c r="Q60" s="12">
        <f t="shared" si="19"/>
        <v>0.94544604192731274</v>
      </c>
    </row>
    <row r="61" spans="1:18" x14ac:dyDescent="0.3">
      <c r="A61" s="16" t="str">
        <f t="shared" si="20"/>
        <v>buses</v>
      </c>
      <c r="B61" s="17">
        <v>452.68498535168607</v>
      </c>
      <c r="C61" s="17">
        <v>338.07242693114836</v>
      </c>
      <c r="D61" s="3"/>
      <c r="E61" s="12">
        <f t="shared" si="15"/>
        <v>-0.253183918462629</v>
      </c>
      <c r="F61" s="13"/>
      <c r="G61" s="16" t="str">
        <f t="shared" si="16"/>
        <v>buses</v>
      </c>
      <c r="H61" s="17">
        <v>74.537017653808448</v>
      </c>
      <c r="I61" s="17">
        <v>35.360109555537683</v>
      </c>
      <c r="J61" s="3"/>
      <c r="K61" s="12">
        <f t="shared" si="17"/>
        <v>-0.52560337576464633</v>
      </c>
      <c r="L61" s="13"/>
      <c r="M61" s="16" t="str">
        <f t="shared" si="18"/>
        <v>buses</v>
      </c>
      <c r="N61" s="17">
        <f t="shared" si="21"/>
        <v>527.22200300549457</v>
      </c>
      <c r="O61" s="17">
        <f t="shared" si="21"/>
        <v>373.43253648668605</v>
      </c>
      <c r="P61" s="3"/>
      <c r="Q61" s="12">
        <f t="shared" si="19"/>
        <v>-0.29169773955205314</v>
      </c>
    </row>
    <row r="62" spans="1:18" x14ac:dyDescent="0.3">
      <c r="A62" s="14" t="str">
        <f t="shared" si="20"/>
        <v>others</v>
      </c>
      <c r="B62" s="17">
        <v>314.67898148333916</v>
      </c>
      <c r="C62" s="17">
        <v>543.65342693915852</v>
      </c>
      <c r="D62" s="3"/>
      <c r="E62" s="12">
        <f t="shared" si="15"/>
        <v>0.7276445486650418</v>
      </c>
      <c r="F62" s="13"/>
      <c r="G62" s="14" t="str">
        <f t="shared" si="16"/>
        <v>others</v>
      </c>
      <c r="H62" s="17">
        <v>27.879538751601142</v>
      </c>
      <c r="I62" s="17">
        <v>44.675819350331579</v>
      </c>
      <c r="J62" s="3"/>
      <c r="K62" s="12">
        <f t="shared" si="17"/>
        <v>0.60245905602601879</v>
      </c>
      <c r="L62" s="13"/>
      <c r="M62" s="14" t="str">
        <f t="shared" si="18"/>
        <v>others</v>
      </c>
      <c r="N62" s="17">
        <f t="shared" si="21"/>
        <v>342.55852023494032</v>
      </c>
      <c r="O62" s="17">
        <f t="shared" si="21"/>
        <v>588.32924628949013</v>
      </c>
      <c r="P62" s="3"/>
      <c r="Q62" s="12">
        <f t="shared" si="19"/>
        <v>0.71745617620601121</v>
      </c>
    </row>
    <row r="63" spans="1:18" ht="13.5" x14ac:dyDescent="0.25">
      <c r="A63" s="9" t="str">
        <f t="shared" si="20"/>
        <v>machines</v>
      </c>
      <c r="B63" s="10">
        <v>14498.241470312048</v>
      </c>
      <c r="C63" s="10">
        <v>18233.157859713334</v>
      </c>
      <c r="D63" s="11"/>
      <c r="E63" s="12">
        <f t="shared" si="15"/>
        <v>0.2576116832547759</v>
      </c>
      <c r="F63" s="13"/>
      <c r="G63" s="9" t="str">
        <f t="shared" si="16"/>
        <v>machines</v>
      </c>
      <c r="H63" s="10">
        <v>1831.2020590907341</v>
      </c>
      <c r="I63" s="10">
        <v>2544.599063806244</v>
      </c>
      <c r="J63" s="11"/>
      <c r="K63" s="12">
        <f t="shared" si="17"/>
        <v>0.38957852912733193</v>
      </c>
      <c r="L63" s="13"/>
      <c r="M63" s="9" t="str">
        <f t="shared" si="18"/>
        <v>machines</v>
      </c>
      <c r="N63" s="10">
        <f t="shared" si="21"/>
        <v>16329.443529402783</v>
      </c>
      <c r="O63" s="10">
        <f t="shared" si="21"/>
        <v>20777.756923519577</v>
      </c>
      <c r="P63" s="11"/>
      <c r="Q63" s="12">
        <f t="shared" si="19"/>
        <v>0.27241059293338221</v>
      </c>
    </row>
    <row r="64" spans="1:18" ht="13.5" x14ac:dyDescent="0.25">
      <c r="A64" s="9" t="str">
        <f t="shared" si="20"/>
        <v>IT</v>
      </c>
      <c r="B64" s="10">
        <v>752.23635496933002</v>
      </c>
      <c r="C64" s="10">
        <v>734.89827032192989</v>
      </c>
      <c r="D64" s="11"/>
      <c r="E64" s="12">
        <f t="shared" si="15"/>
        <v>-2.3048719372393278E-2</v>
      </c>
      <c r="F64" s="13"/>
      <c r="G64" s="9" t="str">
        <f t="shared" si="16"/>
        <v>IT</v>
      </c>
      <c r="H64" s="10">
        <v>80.288691309240562</v>
      </c>
      <c r="I64" s="10">
        <v>109.0407495378451</v>
      </c>
      <c r="J64" s="11"/>
      <c r="K64" s="12">
        <f t="shared" si="17"/>
        <v>0.35810844291710886</v>
      </c>
      <c r="L64" s="13"/>
      <c r="M64" s="9" t="str">
        <f t="shared" si="18"/>
        <v>IT</v>
      </c>
      <c r="N64" s="10">
        <f t="shared" si="21"/>
        <v>832.52504627857058</v>
      </c>
      <c r="O64" s="10">
        <f t="shared" si="21"/>
        <v>843.93901985977504</v>
      </c>
      <c r="P64" s="11"/>
      <c r="Q64" s="12">
        <f t="shared" si="19"/>
        <v>1.3710066300377965E-2</v>
      </c>
    </row>
    <row r="65" spans="1:17" ht="13.5" x14ac:dyDescent="0.25">
      <c r="A65" s="9" t="str">
        <f t="shared" si="20"/>
        <v>ships, aircrafts</v>
      </c>
      <c r="B65" s="10">
        <v>703.69194385730714</v>
      </c>
      <c r="C65" s="10">
        <v>1050.8132280452726</v>
      </c>
      <c r="D65" s="11"/>
      <c r="E65" s="12">
        <f t="shared" si="15"/>
        <v>0.49328585785025525</v>
      </c>
      <c r="F65" s="13"/>
      <c r="G65" s="9" t="str">
        <f t="shared" si="16"/>
        <v>ships, aircrafts</v>
      </c>
      <c r="H65" s="10">
        <v>63.409799771866204</v>
      </c>
      <c r="I65" s="10">
        <v>83.097393819258741</v>
      </c>
      <c r="J65" s="11"/>
      <c r="K65" s="12">
        <f t="shared" si="17"/>
        <v>0.31048188321401349</v>
      </c>
      <c r="L65" s="13"/>
      <c r="M65" s="9" t="str">
        <f t="shared" si="18"/>
        <v>ships, aircrafts</v>
      </c>
      <c r="N65" s="10">
        <f t="shared" si="21"/>
        <v>767.10174362917337</v>
      </c>
      <c r="O65" s="10">
        <f t="shared" si="21"/>
        <v>1133.9106218645313</v>
      </c>
      <c r="P65" s="11"/>
      <c r="Q65" s="12">
        <f t="shared" si="19"/>
        <v>0.47817500257524892</v>
      </c>
    </row>
    <row r="66" spans="1:17" ht="13.5" x14ac:dyDescent="0.25">
      <c r="A66" s="9" t="str">
        <f t="shared" si="20"/>
        <v>others</v>
      </c>
      <c r="B66" s="10">
        <v>388.46920741731003</v>
      </c>
      <c r="C66" s="10">
        <v>495.9204662313021</v>
      </c>
      <c r="D66" s="11"/>
      <c r="E66" s="12">
        <f t="shared" si="15"/>
        <v>0.27660174027271967</v>
      </c>
      <c r="F66" s="13"/>
      <c r="G66" s="9" t="str">
        <f t="shared" si="16"/>
        <v>others</v>
      </c>
      <c r="H66" s="10">
        <v>57.620813245546003</v>
      </c>
      <c r="I66" s="10">
        <v>68.604378464681346</v>
      </c>
      <c r="J66" s="11"/>
      <c r="K66" s="12">
        <f t="shared" si="17"/>
        <v>0.19061801804722633</v>
      </c>
      <c r="L66" s="13"/>
      <c r="M66" s="9" t="str">
        <f t="shared" si="18"/>
        <v>others</v>
      </c>
      <c r="N66" s="10">
        <f t="shared" si="21"/>
        <v>446.09002066285603</v>
      </c>
      <c r="O66" s="10">
        <f t="shared" si="21"/>
        <v>564.52484469598346</v>
      </c>
      <c r="P66" s="11"/>
      <c r="Q66" s="12">
        <f t="shared" si="19"/>
        <v>0.26549534521561857</v>
      </c>
    </row>
    <row r="67" spans="1:17" ht="11.25" customHeight="1" x14ac:dyDescent="0.25">
      <c r="A67" s="18"/>
      <c r="B67" s="19"/>
      <c r="C67" s="19"/>
      <c r="D67" s="11"/>
      <c r="E67" s="20"/>
      <c r="F67" s="11"/>
      <c r="G67" s="18"/>
      <c r="H67" s="19"/>
      <c r="I67" s="19"/>
      <c r="J67" s="11"/>
      <c r="K67" s="20"/>
      <c r="L67" s="13"/>
      <c r="M67" s="18"/>
      <c r="N67" s="19"/>
      <c r="O67" s="19"/>
      <c r="P67" s="11"/>
      <c r="Q67" s="20"/>
    </row>
    <row r="68" spans="1:17" ht="15" x14ac:dyDescent="0.25">
      <c r="A68" s="21" t="str">
        <f>A23</f>
        <v>equipment</v>
      </c>
      <c r="B68" s="22">
        <f>B54+B63+B64+B65+B66</f>
        <v>47703.982725982896</v>
      </c>
      <c r="C68" s="22">
        <f>C54+C63+C64+C65+C66</f>
        <v>67777.525924458751</v>
      </c>
      <c r="D68" s="11"/>
      <c r="E68" s="23">
        <f>IF(B68,C68/B68-1,"")</f>
        <v>0.42079386356020976</v>
      </c>
      <c r="F68" s="24"/>
      <c r="G68" s="21" t="str">
        <f>$A68</f>
        <v>equipment</v>
      </c>
      <c r="H68" s="22">
        <f>SUM(H54,H63:H66)</f>
        <v>6789.9184609092572</v>
      </c>
      <c r="I68" s="22">
        <f>SUM(I54,I63:I66)</f>
        <v>7867.0090253357203</v>
      </c>
      <c r="J68" s="11"/>
      <c r="K68" s="23">
        <f>IF(H68,I68/H68-1,"")</f>
        <v>0.15863085405626909</v>
      </c>
      <c r="L68" s="13"/>
      <c r="M68" s="21" t="str">
        <f>$A68</f>
        <v>equipment</v>
      </c>
      <c r="N68" s="22">
        <f>SUM(N54,N63:N66)</f>
        <v>54493.901186892144</v>
      </c>
      <c r="O68" s="22">
        <f>SUM(O54,O63:O66)</f>
        <v>75644.534949794484</v>
      </c>
      <c r="P68" s="11"/>
      <c r="Q68" s="23">
        <f>IF(N68,O68/N68-1,"")</f>
        <v>0.38812845662057072</v>
      </c>
    </row>
    <row r="69" spans="1:17" s="11" customFormat="1" ht="21.75" customHeight="1" x14ac:dyDescent="0.25">
      <c r="A69" s="18"/>
      <c r="B69" s="25"/>
      <c r="C69" s="26"/>
      <c r="E69" s="20"/>
      <c r="F69" s="27"/>
      <c r="G69" s="18"/>
      <c r="H69" s="25"/>
      <c r="I69" s="26"/>
      <c r="K69" s="20"/>
      <c r="L69" s="20"/>
      <c r="M69" s="18"/>
      <c r="N69" s="25"/>
      <c r="O69" s="26"/>
      <c r="Q69" s="20"/>
    </row>
    <row r="70" spans="1:17" ht="13.5" x14ac:dyDescent="0.25">
      <c r="A70" s="28" t="s">
        <v>30</v>
      </c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9"/>
      <c r="M70" s="28"/>
      <c r="N70" s="28"/>
      <c r="O70" s="28"/>
      <c r="P70" s="28"/>
      <c r="Q70" s="28"/>
    </row>
    <row r="71" spans="1:17" ht="13.5" x14ac:dyDescent="0.2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9"/>
      <c r="M71" s="28"/>
      <c r="N71" s="28"/>
      <c r="O71" s="28"/>
      <c r="P71" s="28"/>
      <c r="Q71" s="28"/>
    </row>
    <row r="72" spans="1:17" ht="13.5" x14ac:dyDescent="0.2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9"/>
      <c r="M72" s="28"/>
      <c r="N72" s="28"/>
      <c r="O72" s="28"/>
      <c r="P72" s="28"/>
      <c r="Q72" s="28"/>
    </row>
    <row r="73" spans="1:17" ht="13.5" x14ac:dyDescent="0.2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9"/>
      <c r="M73" s="28"/>
      <c r="N73" s="28"/>
      <c r="O73" s="28"/>
      <c r="P73" s="28"/>
      <c r="Q73" s="28"/>
    </row>
    <row r="74" spans="1:17" ht="13.5" x14ac:dyDescent="0.2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9"/>
      <c r="M74" s="28"/>
      <c r="N74" s="28"/>
      <c r="O74" s="28"/>
      <c r="P74" s="28"/>
      <c r="Q74" s="28"/>
    </row>
    <row r="75" spans="1:17" ht="13.5" x14ac:dyDescent="0.2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9"/>
      <c r="M75" s="28"/>
      <c r="N75" s="28"/>
      <c r="O75" s="28"/>
      <c r="P75" s="28"/>
      <c r="Q75" s="28"/>
    </row>
    <row r="76" spans="1:17" ht="13.5" x14ac:dyDescent="0.2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9"/>
      <c r="M76" s="28"/>
      <c r="N76" s="28"/>
      <c r="O76" s="28"/>
      <c r="P76" s="28"/>
      <c r="Q76" s="28"/>
    </row>
    <row r="77" spans="1:17" ht="13.5" x14ac:dyDescent="0.2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9"/>
      <c r="M77" s="28"/>
      <c r="N77" s="28"/>
      <c r="O77" s="28"/>
      <c r="P77" s="28"/>
      <c r="Q77" s="28"/>
    </row>
    <row r="78" spans="1:17" ht="13.5" x14ac:dyDescent="0.2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9"/>
      <c r="M78" s="28"/>
      <c r="N78" s="28"/>
      <c r="O78" s="28"/>
      <c r="P78" s="28"/>
      <c r="Q78" s="28"/>
    </row>
    <row r="79" spans="1:17" ht="13.5" x14ac:dyDescent="0.2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9"/>
      <c r="M79" s="28"/>
      <c r="N79" s="28"/>
      <c r="O79" s="28"/>
      <c r="P79" s="28"/>
      <c r="Q79" s="28"/>
    </row>
    <row r="80" spans="1:17" ht="13.5" x14ac:dyDescent="0.2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9"/>
      <c r="M80" s="28"/>
      <c r="N80" s="28"/>
      <c r="O80" s="28"/>
      <c r="P80" s="28"/>
      <c r="Q80" s="28"/>
    </row>
    <row r="81" spans="1:17" ht="13.5" x14ac:dyDescent="0.2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9"/>
      <c r="M81" s="28"/>
      <c r="N81" s="28"/>
      <c r="O81" s="28"/>
      <c r="P81" s="28"/>
      <c r="Q81" s="28"/>
    </row>
  </sheetData>
  <mergeCells count="9">
    <mergeCell ref="B50:E50"/>
    <mergeCell ref="H50:K50"/>
    <mergeCell ref="N50:Q50"/>
    <mergeCell ref="B5:E5"/>
    <mergeCell ref="H5:K5"/>
    <mergeCell ref="N5:Q5"/>
    <mergeCell ref="B27:E27"/>
    <mergeCell ref="H27:K27"/>
    <mergeCell ref="N27:Q27"/>
  </mergeCells>
  <pageMargins left="0.43" right="0.43" top="0.39" bottom="0.51181102362204722" header="0.51181102362204722" footer="0.51181102362204722"/>
  <pageSetup paperSize="9" scale="80" orientation="landscape" horizontalDpi="4294967295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Pl</vt:lpstr>
      <vt:lpstr>Eng</vt:lpstr>
      <vt:lpstr>Eng!Obszar_wydruku</vt:lpstr>
      <vt:lpstr>Pl!Obszar_wydruku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zpl</cp:lastModifiedBy>
  <dcterms:created xsi:type="dcterms:W3CDTF">2021-11-10T09:17:08Z</dcterms:created>
  <dcterms:modified xsi:type="dcterms:W3CDTF">2021-11-15T12:33:15Z</dcterms:modified>
</cp:coreProperties>
</file>