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pac\Documents\Analizy\SZACOWANIE RYNKU LEASINGU - ZPL\2021\06 2021\"/>
    </mc:Choice>
  </mc:AlternateContent>
  <bookViews>
    <workbookView xWindow="0" yWindow="0" windowWidth="28800" windowHeight="11775"/>
  </bookViews>
  <sheets>
    <sheet name="Pl" sheetId="3" r:id="rId1"/>
    <sheet name="Eng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80" i="4" l="1"/>
  <c r="L80" i="4"/>
  <c r="F80" i="4"/>
  <c r="P78" i="4"/>
  <c r="P82" i="4" s="1"/>
  <c r="R76" i="4"/>
  <c r="J76" i="4"/>
  <c r="I76" i="4"/>
  <c r="L76" i="4" s="1"/>
  <c r="F76" i="4"/>
  <c r="R75" i="4"/>
  <c r="J75" i="4"/>
  <c r="I75" i="4"/>
  <c r="L75" i="4" s="1"/>
  <c r="F75" i="4"/>
  <c r="R74" i="4"/>
  <c r="J74" i="4"/>
  <c r="L74" i="4" s="1"/>
  <c r="I74" i="4"/>
  <c r="F74" i="4"/>
  <c r="R73" i="4"/>
  <c r="L73" i="4"/>
  <c r="J73" i="4"/>
  <c r="I73" i="4"/>
  <c r="F73" i="4"/>
  <c r="R72" i="4"/>
  <c r="J72" i="4"/>
  <c r="I72" i="4"/>
  <c r="L72" i="4" s="1"/>
  <c r="F72" i="4"/>
  <c r="R71" i="4"/>
  <c r="J71" i="4"/>
  <c r="I71" i="4"/>
  <c r="L71" i="4" s="1"/>
  <c r="F71" i="4"/>
  <c r="R70" i="4"/>
  <c r="J70" i="4"/>
  <c r="L70" i="4" s="1"/>
  <c r="I70" i="4"/>
  <c r="F70" i="4"/>
  <c r="R69" i="4"/>
  <c r="L69" i="4"/>
  <c r="J69" i="4"/>
  <c r="I69" i="4"/>
  <c r="F69" i="4"/>
  <c r="R68" i="4"/>
  <c r="J68" i="4"/>
  <c r="I68" i="4"/>
  <c r="L68" i="4" s="1"/>
  <c r="F68" i="4"/>
  <c r="P67" i="4"/>
  <c r="O67" i="4"/>
  <c r="R67" i="4" s="1"/>
  <c r="D67" i="4"/>
  <c r="F67" i="4" s="1"/>
  <c r="C67" i="4"/>
  <c r="R66" i="4"/>
  <c r="J66" i="4"/>
  <c r="L66" i="4" s="1"/>
  <c r="I66" i="4"/>
  <c r="F66" i="4"/>
  <c r="R65" i="4"/>
  <c r="L65" i="4"/>
  <c r="J65" i="4"/>
  <c r="I65" i="4"/>
  <c r="I64" i="4" s="1"/>
  <c r="F65" i="4"/>
  <c r="R64" i="4"/>
  <c r="P64" i="4"/>
  <c r="O64" i="4"/>
  <c r="O78" i="4" s="1"/>
  <c r="D64" i="4"/>
  <c r="D78" i="4" s="1"/>
  <c r="D82" i="4" s="1"/>
  <c r="C64" i="4"/>
  <c r="R63" i="4"/>
  <c r="P63" i="4"/>
  <c r="O63" i="4"/>
  <c r="L63" i="4"/>
  <c r="J63" i="4"/>
  <c r="I63" i="4"/>
  <c r="F63" i="4"/>
  <c r="D63" i="4"/>
  <c r="C63" i="4"/>
  <c r="O60" i="4"/>
  <c r="I60" i="4"/>
  <c r="C60" i="4"/>
  <c r="R53" i="4"/>
  <c r="J53" i="4"/>
  <c r="I53" i="4"/>
  <c r="F53" i="4"/>
  <c r="P51" i="4"/>
  <c r="P55" i="4" s="1"/>
  <c r="R49" i="4"/>
  <c r="J49" i="4"/>
  <c r="I49" i="4"/>
  <c r="L49" i="4" s="1"/>
  <c r="F49" i="4"/>
  <c r="R48" i="4"/>
  <c r="J48" i="4"/>
  <c r="I48" i="4"/>
  <c r="L48" i="4" s="1"/>
  <c r="F48" i="4"/>
  <c r="R47" i="4"/>
  <c r="J47" i="4"/>
  <c r="L47" i="4" s="1"/>
  <c r="I47" i="4"/>
  <c r="F47" i="4"/>
  <c r="R46" i="4"/>
  <c r="L46" i="4"/>
  <c r="J46" i="4"/>
  <c r="I46" i="4"/>
  <c r="F46" i="4"/>
  <c r="R45" i="4"/>
  <c r="J45" i="4"/>
  <c r="I45" i="4"/>
  <c r="L45" i="4" s="1"/>
  <c r="F45" i="4"/>
  <c r="R44" i="4"/>
  <c r="J44" i="4"/>
  <c r="I44" i="4"/>
  <c r="L44" i="4" s="1"/>
  <c r="F44" i="4"/>
  <c r="R43" i="4"/>
  <c r="J43" i="4"/>
  <c r="L43" i="4" s="1"/>
  <c r="I43" i="4"/>
  <c r="F43" i="4"/>
  <c r="R42" i="4"/>
  <c r="L42" i="4"/>
  <c r="J42" i="4"/>
  <c r="I42" i="4"/>
  <c r="F42" i="4"/>
  <c r="R41" i="4"/>
  <c r="J41" i="4"/>
  <c r="J40" i="4" s="1"/>
  <c r="I41" i="4"/>
  <c r="L41" i="4" s="1"/>
  <c r="F41" i="4"/>
  <c r="P40" i="4"/>
  <c r="O40" i="4"/>
  <c r="R40" i="4" s="1"/>
  <c r="D40" i="4"/>
  <c r="F40" i="4" s="1"/>
  <c r="C40" i="4"/>
  <c r="R39" i="4"/>
  <c r="J39" i="4"/>
  <c r="L39" i="4" s="1"/>
  <c r="I39" i="4"/>
  <c r="F39" i="4"/>
  <c r="R38" i="4"/>
  <c r="L38" i="4"/>
  <c r="J38" i="4"/>
  <c r="I38" i="4"/>
  <c r="F38" i="4"/>
  <c r="R37" i="4"/>
  <c r="P37" i="4"/>
  <c r="O37" i="4"/>
  <c r="O51" i="4" s="1"/>
  <c r="D37" i="4"/>
  <c r="D51" i="4" s="1"/>
  <c r="D55" i="4" s="1"/>
  <c r="C37" i="4"/>
  <c r="R36" i="4"/>
  <c r="P36" i="4"/>
  <c r="O36" i="4"/>
  <c r="L36" i="4"/>
  <c r="J36" i="4"/>
  <c r="I36" i="4"/>
  <c r="F36" i="4"/>
  <c r="D36" i="4"/>
  <c r="C36" i="4"/>
  <c r="O33" i="4"/>
  <c r="I33" i="4"/>
  <c r="C33" i="4"/>
  <c r="R27" i="4"/>
  <c r="L27" i="4"/>
  <c r="R25" i="4"/>
  <c r="J25" i="4"/>
  <c r="I25" i="4"/>
  <c r="L25" i="4" s="1"/>
  <c r="F25" i="4"/>
  <c r="D23" i="4"/>
  <c r="D29" i="4" s="1"/>
  <c r="R21" i="4"/>
  <c r="J21" i="4"/>
  <c r="L21" i="4" s="1"/>
  <c r="I21" i="4"/>
  <c r="F21" i="4"/>
  <c r="R20" i="4"/>
  <c r="L20" i="4"/>
  <c r="J20" i="4"/>
  <c r="I20" i="4"/>
  <c r="F20" i="4"/>
  <c r="R19" i="4"/>
  <c r="J19" i="4"/>
  <c r="I19" i="4"/>
  <c r="L19" i="4" s="1"/>
  <c r="F19" i="4"/>
  <c r="R18" i="4"/>
  <c r="J18" i="4"/>
  <c r="I18" i="4"/>
  <c r="L18" i="4" s="1"/>
  <c r="F18" i="4"/>
  <c r="R17" i="4"/>
  <c r="J17" i="4"/>
  <c r="L17" i="4" s="1"/>
  <c r="I17" i="4"/>
  <c r="F17" i="4"/>
  <c r="R16" i="4"/>
  <c r="L16" i="4"/>
  <c r="J16" i="4"/>
  <c r="I16" i="4"/>
  <c r="F16" i="4"/>
  <c r="R15" i="4"/>
  <c r="J15" i="4"/>
  <c r="I15" i="4"/>
  <c r="L15" i="4" s="1"/>
  <c r="F15" i="4"/>
  <c r="R14" i="4"/>
  <c r="J14" i="4"/>
  <c r="I14" i="4"/>
  <c r="L14" i="4" s="1"/>
  <c r="F14" i="4"/>
  <c r="R13" i="4"/>
  <c r="J13" i="4"/>
  <c r="L13" i="4" s="1"/>
  <c r="I13" i="4"/>
  <c r="F13" i="4"/>
  <c r="P12" i="4"/>
  <c r="R12" i="4" s="1"/>
  <c r="O12" i="4"/>
  <c r="J12" i="4"/>
  <c r="D12" i="4"/>
  <c r="C12" i="4"/>
  <c r="F12" i="4" s="1"/>
  <c r="R11" i="4"/>
  <c r="J11" i="4"/>
  <c r="I11" i="4"/>
  <c r="L11" i="4" s="1"/>
  <c r="F11" i="4"/>
  <c r="R10" i="4"/>
  <c r="J10" i="4"/>
  <c r="I10" i="4"/>
  <c r="L10" i="4" s="1"/>
  <c r="F10" i="4"/>
  <c r="P9" i="4"/>
  <c r="P23" i="4" s="1"/>
  <c r="P29" i="4" s="1"/>
  <c r="O9" i="4"/>
  <c r="I9" i="4"/>
  <c r="F9" i="4"/>
  <c r="D9" i="4"/>
  <c r="C9" i="4"/>
  <c r="C23" i="4" s="1"/>
  <c r="O82" i="4" l="1"/>
  <c r="R82" i="4" s="1"/>
  <c r="R78" i="4"/>
  <c r="J37" i="4"/>
  <c r="J51" i="4" s="1"/>
  <c r="J55" i="4"/>
  <c r="L53" i="4"/>
  <c r="F64" i="4"/>
  <c r="C78" i="4"/>
  <c r="I23" i="4"/>
  <c r="O55" i="4"/>
  <c r="R55" i="4" s="1"/>
  <c r="R51" i="4"/>
  <c r="I37" i="4"/>
  <c r="C29" i="4"/>
  <c r="F29" i="4" s="1"/>
  <c r="F23" i="4"/>
  <c r="R9" i="4"/>
  <c r="O23" i="4"/>
  <c r="J9" i="4"/>
  <c r="J23" i="4" s="1"/>
  <c r="J29" i="4" s="1"/>
  <c r="I12" i="4"/>
  <c r="L12" i="4" s="1"/>
  <c r="F37" i="4"/>
  <c r="C51" i="4"/>
  <c r="J64" i="4"/>
  <c r="J78" i="4" s="1"/>
  <c r="J82" i="4" s="1"/>
  <c r="J67" i="4"/>
  <c r="I78" i="4"/>
  <c r="I40" i="4"/>
  <c r="L40" i="4" s="1"/>
  <c r="I67" i="4"/>
  <c r="L67" i="4" s="1"/>
  <c r="R80" i="3"/>
  <c r="L80" i="3"/>
  <c r="R75" i="3"/>
  <c r="J75" i="3"/>
  <c r="R73" i="3"/>
  <c r="I73" i="3"/>
  <c r="F73" i="3"/>
  <c r="J72" i="3"/>
  <c r="I72" i="3"/>
  <c r="R71" i="3"/>
  <c r="J71" i="3"/>
  <c r="F71" i="3"/>
  <c r="F70" i="3"/>
  <c r="F69" i="3"/>
  <c r="C67" i="3"/>
  <c r="F65" i="3"/>
  <c r="J53" i="3"/>
  <c r="F49" i="3"/>
  <c r="J48" i="3"/>
  <c r="F48" i="3"/>
  <c r="J47" i="3"/>
  <c r="R47" i="3"/>
  <c r="F46" i="3"/>
  <c r="I45" i="3"/>
  <c r="R44" i="3"/>
  <c r="J44" i="3"/>
  <c r="J42" i="3"/>
  <c r="O40" i="3"/>
  <c r="F42" i="3"/>
  <c r="F41" i="3"/>
  <c r="R39" i="3"/>
  <c r="F39" i="3"/>
  <c r="F38" i="3"/>
  <c r="R27" i="3"/>
  <c r="L27" i="3"/>
  <c r="I25" i="3"/>
  <c r="R21" i="3"/>
  <c r="I21" i="3"/>
  <c r="R20" i="3"/>
  <c r="I20" i="3"/>
  <c r="J20" i="3"/>
  <c r="F20" i="3"/>
  <c r="F19" i="3"/>
  <c r="J18" i="3"/>
  <c r="F18" i="3"/>
  <c r="J17" i="3"/>
  <c r="F17" i="3"/>
  <c r="R16" i="3"/>
  <c r="J16" i="3"/>
  <c r="F16" i="3"/>
  <c r="I15" i="3"/>
  <c r="F15" i="3"/>
  <c r="J14" i="3"/>
  <c r="I14" i="3"/>
  <c r="L14" i="3" s="1"/>
  <c r="F14" i="3"/>
  <c r="D12" i="3"/>
  <c r="I13" i="3"/>
  <c r="C12" i="3"/>
  <c r="F10" i="3"/>
  <c r="R63" i="3"/>
  <c r="P63" i="3"/>
  <c r="O63" i="3"/>
  <c r="L36" i="3"/>
  <c r="J36" i="3"/>
  <c r="I36" i="3"/>
  <c r="F36" i="3"/>
  <c r="D63" i="3"/>
  <c r="C63" i="3"/>
  <c r="O60" i="3"/>
  <c r="I60" i="3"/>
  <c r="C33" i="3"/>
  <c r="I29" i="4" l="1"/>
  <c r="L29" i="4" s="1"/>
  <c r="L23" i="4"/>
  <c r="C55" i="4"/>
  <c r="F55" i="4" s="1"/>
  <c r="F51" i="4"/>
  <c r="R23" i="4"/>
  <c r="O29" i="4"/>
  <c r="R29" i="4" s="1"/>
  <c r="L37" i="4"/>
  <c r="I51" i="4"/>
  <c r="L9" i="4"/>
  <c r="L78" i="4"/>
  <c r="I82" i="4"/>
  <c r="L82" i="4" s="1"/>
  <c r="F78" i="4"/>
  <c r="C82" i="4"/>
  <c r="F82" i="4" s="1"/>
  <c r="L64" i="4"/>
  <c r="F12" i="3"/>
  <c r="L72" i="3"/>
  <c r="I49" i="3"/>
  <c r="J70" i="3"/>
  <c r="J10" i="3"/>
  <c r="I16" i="3"/>
  <c r="J38" i="3"/>
  <c r="F43" i="3"/>
  <c r="I75" i="3"/>
  <c r="L75" i="3" s="1"/>
  <c r="R41" i="3"/>
  <c r="I43" i="3"/>
  <c r="F45" i="3"/>
  <c r="R49" i="3"/>
  <c r="J73" i="3"/>
  <c r="F80" i="3"/>
  <c r="C64" i="3"/>
  <c r="C78" i="3" s="1"/>
  <c r="J13" i="3"/>
  <c r="J12" i="3" s="1"/>
  <c r="R36" i="3"/>
  <c r="J46" i="3"/>
  <c r="I48" i="3"/>
  <c r="L48" i="3" s="1"/>
  <c r="I65" i="3"/>
  <c r="D67" i="3"/>
  <c r="F67" i="3" s="1"/>
  <c r="I41" i="3"/>
  <c r="I66" i="3"/>
  <c r="L73" i="3"/>
  <c r="L20" i="3"/>
  <c r="P37" i="3"/>
  <c r="P51" i="3" s="1"/>
  <c r="P55" i="3" s="1"/>
  <c r="O64" i="3"/>
  <c r="O78" i="3" s="1"/>
  <c r="O82" i="3" s="1"/>
  <c r="I68" i="3"/>
  <c r="J69" i="3"/>
  <c r="I71" i="3"/>
  <c r="L71" i="3" s="1"/>
  <c r="R72" i="3"/>
  <c r="F74" i="3"/>
  <c r="I76" i="3"/>
  <c r="J15" i="3"/>
  <c r="L15" i="3" s="1"/>
  <c r="F25" i="3"/>
  <c r="J39" i="3"/>
  <c r="J37" i="3" s="1"/>
  <c r="F47" i="3"/>
  <c r="R48" i="3"/>
  <c r="I53" i="3"/>
  <c r="L53" i="3" s="1"/>
  <c r="J65" i="3"/>
  <c r="I74" i="3"/>
  <c r="F13" i="3"/>
  <c r="F21" i="3"/>
  <c r="L63" i="3"/>
  <c r="R70" i="3"/>
  <c r="F72" i="3"/>
  <c r="F75" i="3"/>
  <c r="F44" i="3"/>
  <c r="C37" i="3"/>
  <c r="C40" i="3"/>
  <c r="F11" i="3"/>
  <c r="D9" i="3"/>
  <c r="D23" i="3" s="1"/>
  <c r="D29" i="3" s="1"/>
  <c r="I18" i="3"/>
  <c r="L18" i="3" s="1"/>
  <c r="R18" i="3"/>
  <c r="R11" i="3"/>
  <c r="I11" i="3"/>
  <c r="I12" i="3"/>
  <c r="O12" i="3"/>
  <c r="R14" i="3"/>
  <c r="I17" i="3"/>
  <c r="L17" i="3" s="1"/>
  <c r="J21" i="3"/>
  <c r="L21" i="3" s="1"/>
  <c r="I46" i="3"/>
  <c r="L46" i="3" s="1"/>
  <c r="R46" i="3"/>
  <c r="I69" i="3"/>
  <c r="R69" i="3"/>
  <c r="O67" i="3"/>
  <c r="J11" i="3"/>
  <c r="J43" i="3"/>
  <c r="L43" i="3" s="1"/>
  <c r="J63" i="3"/>
  <c r="I10" i="3"/>
  <c r="R10" i="3"/>
  <c r="O9" i="3"/>
  <c r="R13" i="3"/>
  <c r="P12" i="3"/>
  <c r="L16" i="3"/>
  <c r="R17" i="3"/>
  <c r="J25" i="3"/>
  <c r="L25" i="3" s="1"/>
  <c r="C36" i="3"/>
  <c r="F66" i="3"/>
  <c r="D64" i="3"/>
  <c r="D78" i="3" s="1"/>
  <c r="C9" i="3"/>
  <c r="R19" i="3"/>
  <c r="I19" i="3"/>
  <c r="D36" i="3"/>
  <c r="I38" i="3"/>
  <c r="R38" i="3"/>
  <c r="O37" i="3"/>
  <c r="J45" i="3"/>
  <c r="L45" i="3" s="1"/>
  <c r="R45" i="3"/>
  <c r="F53" i="3"/>
  <c r="L66" i="3"/>
  <c r="J68" i="3"/>
  <c r="P64" i="3"/>
  <c r="P78" i="3" s="1"/>
  <c r="R68" i="3"/>
  <c r="P67" i="3"/>
  <c r="J74" i="3"/>
  <c r="L74" i="3" s="1"/>
  <c r="J19" i="3"/>
  <c r="D40" i="3"/>
  <c r="I44" i="3"/>
  <c r="L44" i="3" s="1"/>
  <c r="J66" i="3"/>
  <c r="J76" i="3"/>
  <c r="L76" i="3" s="1"/>
  <c r="R76" i="3"/>
  <c r="P9" i="3"/>
  <c r="P23" i="3" s="1"/>
  <c r="P29" i="3" s="1"/>
  <c r="I33" i="3"/>
  <c r="O36" i="3"/>
  <c r="I39" i="3"/>
  <c r="L39" i="3" s="1"/>
  <c r="R42" i="3"/>
  <c r="I47" i="3"/>
  <c r="L47" i="3" s="1"/>
  <c r="F63" i="3"/>
  <c r="R65" i="3"/>
  <c r="I70" i="3"/>
  <c r="L70" i="3" s="1"/>
  <c r="R15" i="3"/>
  <c r="R25" i="3"/>
  <c r="O33" i="3"/>
  <c r="P36" i="3"/>
  <c r="R43" i="3"/>
  <c r="R53" i="3"/>
  <c r="I63" i="3"/>
  <c r="R66" i="3"/>
  <c r="R74" i="3"/>
  <c r="I42" i="3"/>
  <c r="L42" i="3" s="1"/>
  <c r="J49" i="3"/>
  <c r="L49" i="3" s="1"/>
  <c r="C60" i="3"/>
  <c r="J41" i="3"/>
  <c r="J40" i="3" s="1"/>
  <c r="D37" i="3"/>
  <c r="D51" i="3" s="1"/>
  <c r="D55" i="3" s="1"/>
  <c r="P40" i="3"/>
  <c r="R40" i="3" s="1"/>
  <c r="F68" i="3"/>
  <c r="F76" i="3"/>
  <c r="I55" i="4" l="1"/>
  <c r="L55" i="4" s="1"/>
  <c r="L51" i="4"/>
  <c r="I67" i="3"/>
  <c r="R78" i="3"/>
  <c r="L65" i="3"/>
  <c r="F64" i="3"/>
  <c r="L19" i="3"/>
  <c r="R64" i="3"/>
  <c r="L13" i="3"/>
  <c r="L12" i="3"/>
  <c r="J64" i="3"/>
  <c r="J78" i="3" s="1"/>
  <c r="J82" i="3" s="1"/>
  <c r="J67" i="3"/>
  <c r="L67" i="3" s="1"/>
  <c r="J9" i="3"/>
  <c r="J23" i="3" s="1"/>
  <c r="J29" i="3" s="1"/>
  <c r="O51" i="3"/>
  <c r="R37" i="3"/>
  <c r="R67" i="3"/>
  <c r="P82" i="3"/>
  <c r="I40" i="3"/>
  <c r="L40" i="3" s="1"/>
  <c r="F9" i="3"/>
  <c r="C23" i="3"/>
  <c r="L68" i="3"/>
  <c r="L69" i="3"/>
  <c r="I64" i="3"/>
  <c r="R12" i="3"/>
  <c r="L41" i="3"/>
  <c r="J51" i="3"/>
  <c r="J55" i="3" s="1"/>
  <c r="D82" i="3"/>
  <c r="O23" i="3"/>
  <c r="R9" i="3"/>
  <c r="C82" i="3"/>
  <c r="F78" i="3"/>
  <c r="L38" i="3"/>
  <c r="I37" i="3"/>
  <c r="L11" i="3"/>
  <c r="F40" i="3"/>
  <c r="L10" i="3"/>
  <c r="I9" i="3"/>
  <c r="F37" i="3"/>
  <c r="C51" i="3"/>
  <c r="L9" i="3" l="1"/>
  <c r="I23" i="3"/>
  <c r="F82" i="3"/>
  <c r="I78" i="3"/>
  <c r="L64" i="3"/>
  <c r="O55" i="3"/>
  <c r="R51" i="3"/>
  <c r="R82" i="3"/>
  <c r="F23" i="3"/>
  <c r="C29" i="3"/>
  <c r="F29" i="3" s="1"/>
  <c r="F51" i="3"/>
  <c r="C55" i="3"/>
  <c r="F55" i="3" s="1"/>
  <c r="O29" i="3"/>
  <c r="R29" i="3" s="1"/>
  <c r="R23" i="3"/>
  <c r="I51" i="3"/>
  <c r="L37" i="3"/>
  <c r="L51" i="3" l="1"/>
  <c r="I55" i="3"/>
  <c r="L55" i="3" s="1"/>
  <c r="L23" i="3"/>
  <c r="I29" i="3"/>
  <c r="L29" i="3" s="1"/>
  <c r="R55" i="3"/>
  <c r="L78" i="3"/>
  <c r="I82" i="3"/>
  <c r="L82" i="3" l="1"/>
</calcChain>
</file>

<file path=xl/sharedStrings.xml><?xml version="1.0" encoding="utf-8"?>
<sst xmlns="http://schemas.openxmlformats.org/spreadsheetml/2006/main" count="331" uniqueCount="64">
  <si>
    <t>Leases</t>
  </si>
  <si>
    <t>vehicles</t>
  </si>
  <si>
    <t>passenger</t>
  </si>
  <si>
    <t>commercial</t>
  </si>
  <si>
    <t>heavy vehicles</t>
  </si>
  <si>
    <t>typical trucks</t>
  </si>
  <si>
    <t>truck tractors</t>
  </si>
  <si>
    <t>semi trailers / trailers</t>
  </si>
  <si>
    <t>buses</t>
  </si>
  <si>
    <t>others</t>
  </si>
  <si>
    <t>machines</t>
  </si>
  <si>
    <t>IT</t>
  </si>
  <si>
    <t>ships, aircrafts</t>
  </si>
  <si>
    <t>equipment</t>
  </si>
  <si>
    <t>real estate - financing</t>
  </si>
  <si>
    <t>real estate - only management</t>
  </si>
  <si>
    <t>total leasing - financing</t>
  </si>
  <si>
    <t>Loans</t>
  </si>
  <si>
    <t>real estate</t>
  </si>
  <si>
    <t>total leasing</t>
  </si>
  <si>
    <t>Leases + loans</t>
  </si>
  <si>
    <t>total assets - financing</t>
  </si>
  <si>
    <t>MiU</t>
  </si>
  <si>
    <t>I-III 2021 vs I-III 2020</t>
  </si>
  <si>
    <t>I-III 2020</t>
  </si>
  <si>
    <t>I-III 2021</t>
  </si>
  <si>
    <t>I-III 21 /
I-III 20</t>
  </si>
  <si>
    <t>IV-VI 2021 vs IV-VI 2020</t>
  </si>
  <si>
    <t>IV-VI 2020</t>
  </si>
  <si>
    <t>IV-VI 2021</t>
  </si>
  <si>
    <t>IV-VI 21 / 
IV-VI 20</t>
  </si>
  <si>
    <t>I-VI 2021 vs I-VI 2020</t>
  </si>
  <si>
    <t>I-VI 2020</t>
  </si>
  <si>
    <t>I-VI 2021</t>
  </si>
  <si>
    <t>I-VI 21 /
I-VI 20</t>
  </si>
  <si>
    <t>Warsaw, 15.02.2022r.</t>
  </si>
  <si>
    <t xml:space="preserve">Polish Leasing Association </t>
  </si>
  <si>
    <t>Market [m PLN] 1-H 2021 ( 01.01.2021 - 30.06.2021)</t>
  </si>
  <si>
    <t>Związek Polskiego Leasingu</t>
  </si>
  <si>
    <t>Finansowanie rynku po pierwszej połowie 2021r. -  01.01.2021- 30.06.2021 ( wartość  netto w mln PLN )</t>
  </si>
  <si>
    <t>Leasing</t>
  </si>
  <si>
    <t>Pożyczki</t>
  </si>
  <si>
    <t xml:space="preserve">Leasing + Pożyczki </t>
  </si>
  <si>
    <t>Warszawa, 15.02.2022r.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</si>
  <si>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</si>
  <si>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</si>
  <si>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</si>
  <si>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</si>
  <si>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</si>
  <si>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</si>
  <si>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</si>
  <si>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</si>
  <si>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</si>
  <si>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samoloty, statki, kolej</t>
  </si>
  <si>
    <t>Ruchomości ( leasing  )</t>
  </si>
  <si>
    <t>Nieruchomości ( leasing  )</t>
  </si>
  <si>
    <t>Ogółem leasing+pożyczki</t>
  </si>
  <si>
    <t xml:space="preserve">Ogółem leasing </t>
  </si>
  <si>
    <t>Ruchomości ( pożyczki )</t>
  </si>
  <si>
    <t>Nieruchomości ( pożyczki )</t>
  </si>
  <si>
    <t>Ogółem  pożyczki</t>
  </si>
  <si>
    <t>Ruchomości ( leasing+pożyczki )</t>
  </si>
  <si>
    <t>Nieruchomości ( leasing+pożyczki )</t>
  </si>
  <si>
    <t>*Zaprezentowany wynik wartości finansowania udzielonego przez firmy leasingowe uwzględnia korekty historycznych wartości dokonane w trakcie okresu objętego badaniem, wynikające z informacji napływających po zakończeniu publikacji poszczególnych danych cząstkowych (miesięcznych/kwartalnych).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</si>
</sst>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"/>
  </numFmts>
  <fonts count="23" x14ac:knownFonts="1"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name val="Arial CE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color indexed="45"/>
      <name val="Arial"/>
      <family val="2"/>
    </font>
    <font>
      <b/>
      <sz val="12"/>
      <color indexed="45"/>
      <name val="Arial"/>
      <family val="2"/>
    </font>
    <font>
      <sz val="10"/>
      <color indexed="45"/>
      <name val="Arial"/>
      <family val="2"/>
    </font>
    <font>
      <sz val="8"/>
      <name val="Arial"/>
      <family val="2"/>
      <charset val="238"/>
    </font>
    <font>
      <b/>
      <sz val="16"/>
      <color indexed="8"/>
      <name val="Arial"/>
      <family val="2"/>
    </font>
    <font>
      <b/>
      <sz val="11"/>
      <name val="Arial"/>
      <family val="2"/>
      <charset val="238"/>
    </font>
    <font>
      <b/>
      <sz val="2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45"/>
      <name val="Arial"/>
      <family val="2"/>
      <charset val="238"/>
    </font>
    <font>
      <b/>
      <sz val="12"/>
      <name val="Arial"/>
      <family val="2"/>
      <charset val="238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B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64"/>
      </left>
      <right style="thin">
        <color indexed="55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7" fillId="0" borderId="0" applyFont="0" applyFill="0" applyBorder="0" applyAlignment="0" applyProtection="0"/>
    <xf numFmtId="0" fontId="1" fillId="0" borderId="0" applyBorder="0"/>
  </cellStyleXfs>
  <cellXfs count="94">
    <xf numFmtId="0" fontId="0" fillId="0" borderId="0" xfId="0"/>
    <xf numFmtId="0" fontId="2" fillId="0" borderId="0" xfId="2" applyFont="1" applyFill="1"/>
    <xf numFmtId="0" fontId="3" fillId="0" borderId="0" xfId="2" applyFont="1" applyFill="1" applyAlignment="1">
      <alignment vertical="center"/>
    </xf>
    <xf numFmtId="0" fontId="1" fillId="0" borderId="0" xfId="2"/>
    <xf numFmtId="0" fontId="2" fillId="0" borderId="0" xfId="2" applyFont="1"/>
    <xf numFmtId="0" fontId="4" fillId="0" borderId="0" xfId="2" applyFont="1" applyFill="1" applyAlignment="1">
      <alignment horizontal="center" vertical="center" wrapText="1"/>
    </xf>
    <xf numFmtId="0" fontId="1" fillId="0" borderId="0" xfId="2" applyFill="1"/>
    <xf numFmtId="0" fontId="5" fillId="0" borderId="0" xfId="2" applyFont="1" applyFill="1" applyAlignment="1">
      <alignment vertical="center"/>
    </xf>
    <xf numFmtId="0" fontId="6" fillId="0" borderId="0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vertical="center"/>
    </xf>
    <xf numFmtId="165" fontId="1" fillId="0" borderId="2" xfId="2" applyNumberFormat="1" applyFont="1" applyFill="1" applyBorder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165" fontId="2" fillId="0" borderId="2" xfId="2" applyNumberFormat="1" applyFont="1" applyFill="1" applyBorder="1" applyAlignment="1">
      <alignment vertical="center"/>
    </xf>
    <xf numFmtId="165" fontId="9" fillId="0" borderId="2" xfId="2" applyNumberFormat="1" applyFont="1" applyFill="1" applyBorder="1" applyAlignment="1">
      <alignment vertical="center"/>
    </xf>
    <xf numFmtId="165" fontId="9" fillId="3" borderId="2" xfId="2" applyNumberFormat="1" applyFont="1" applyFill="1" applyBorder="1" applyAlignment="1">
      <alignment vertical="center"/>
    </xf>
    <xf numFmtId="0" fontId="9" fillId="0" borderId="0" xfId="2" applyFont="1" applyFill="1"/>
    <xf numFmtId="0" fontId="9" fillId="0" borderId="0" xfId="2" applyFont="1"/>
    <xf numFmtId="164" fontId="10" fillId="0" borderId="0" xfId="1" applyNumberFormat="1" applyFont="1" applyFill="1" applyBorder="1" applyAlignment="1">
      <alignment vertical="center"/>
    </xf>
    <xf numFmtId="165" fontId="10" fillId="0" borderId="4" xfId="2" applyNumberFormat="1" applyFont="1" applyFill="1" applyBorder="1" applyAlignment="1">
      <alignment vertical="center"/>
    </xf>
    <xf numFmtId="165" fontId="10" fillId="0" borderId="5" xfId="2" applyNumberFormat="1" applyFont="1" applyFill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164" fontId="10" fillId="3" borderId="6" xfId="1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vertical="center"/>
    </xf>
    <xf numFmtId="165" fontId="12" fillId="0" borderId="0" xfId="2" applyNumberFormat="1" applyFont="1" applyFill="1" applyBorder="1" applyAlignment="1">
      <alignment vertical="center"/>
    </xf>
    <xf numFmtId="0" fontId="13" fillId="0" borderId="0" xfId="2" applyFont="1" applyFill="1" applyBorder="1"/>
    <xf numFmtId="0" fontId="10" fillId="0" borderId="0" xfId="2" applyFont="1" applyFill="1" applyBorder="1" applyAlignment="1">
      <alignment vertical="center"/>
    </xf>
    <xf numFmtId="165" fontId="10" fillId="0" borderId="0" xfId="2" applyNumberFormat="1" applyFont="1" applyFill="1" applyBorder="1" applyAlignment="1">
      <alignment vertical="center"/>
    </xf>
    <xf numFmtId="0" fontId="9" fillId="0" borderId="0" xfId="2" applyFont="1" applyFill="1" applyBorder="1"/>
    <xf numFmtId="164" fontId="6" fillId="0" borderId="0" xfId="1" applyNumberFormat="1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165" fontId="9" fillId="0" borderId="0" xfId="2" applyNumberFormat="1" applyFont="1" applyFill="1" applyAlignment="1">
      <alignment vertical="center"/>
    </xf>
    <xf numFmtId="3" fontId="2" fillId="0" borderId="0" xfId="2" applyNumberFormat="1" applyFont="1" applyFill="1" applyAlignment="1">
      <alignment vertical="center"/>
    </xf>
    <xf numFmtId="9" fontId="9" fillId="0" borderId="0" xfId="1" applyFont="1" applyFill="1"/>
    <xf numFmtId="165" fontId="9" fillId="0" borderId="0" xfId="1" applyNumberFormat="1" applyFont="1" applyFill="1"/>
    <xf numFmtId="3" fontId="2" fillId="0" borderId="0" xfId="2" applyNumberFormat="1" applyFont="1" applyFill="1"/>
    <xf numFmtId="0" fontId="1" fillId="0" borderId="0" xfId="2" applyFill="1" applyBorder="1"/>
    <xf numFmtId="0" fontId="2" fillId="0" borderId="0" xfId="2" applyFont="1" applyFill="1" applyBorder="1"/>
    <xf numFmtId="0" fontId="2" fillId="4" borderId="0" xfId="2" applyFont="1" applyFill="1"/>
    <xf numFmtId="0" fontId="3" fillId="4" borderId="0" xfId="2" applyFont="1" applyFill="1" applyAlignment="1">
      <alignment vertical="center"/>
    </xf>
    <xf numFmtId="0" fontId="1" fillId="4" borderId="0" xfId="2" applyFill="1"/>
    <xf numFmtId="0" fontId="4" fillId="4" borderId="0" xfId="2" applyFont="1" applyFill="1" applyAlignment="1">
      <alignment horizontal="center" vertical="center" wrapText="1"/>
    </xf>
    <xf numFmtId="0" fontId="5" fillId="4" borderId="0" xfId="2" applyFont="1" applyFill="1" applyAlignment="1">
      <alignment vertical="center"/>
    </xf>
    <xf numFmtId="0" fontId="6" fillId="4" borderId="0" xfId="2" applyFont="1" applyFill="1" applyBorder="1" applyAlignment="1">
      <alignment horizontal="center" vertical="center" wrapText="1"/>
    </xf>
    <xf numFmtId="0" fontId="6" fillId="4" borderId="1" xfId="2" applyFont="1" applyFill="1" applyBorder="1" applyAlignment="1">
      <alignment horizontal="center" vertical="center" wrapText="1"/>
    </xf>
    <xf numFmtId="164" fontId="2" fillId="4" borderId="0" xfId="1" applyNumberFormat="1" applyFont="1" applyFill="1" applyBorder="1" applyAlignment="1">
      <alignment vertical="center"/>
    </xf>
    <xf numFmtId="0" fontId="8" fillId="4" borderId="2" xfId="2" applyFont="1" applyFill="1" applyBorder="1" applyAlignment="1">
      <alignment vertical="center"/>
    </xf>
    <xf numFmtId="165" fontId="1" fillId="4" borderId="2" xfId="2" applyNumberFormat="1" applyFont="1" applyFill="1" applyBorder="1" applyAlignment="1">
      <alignment vertical="center"/>
    </xf>
    <xf numFmtId="164" fontId="2" fillId="4" borderId="2" xfId="1" applyNumberFormat="1" applyFont="1" applyFill="1" applyBorder="1" applyAlignment="1">
      <alignment vertical="center"/>
    </xf>
    <xf numFmtId="0" fontId="2" fillId="4" borderId="2" xfId="2" applyFont="1" applyFill="1" applyBorder="1" applyAlignment="1">
      <alignment horizontal="left" vertical="center" indent="1"/>
    </xf>
    <xf numFmtId="165" fontId="2" fillId="4" borderId="2" xfId="2" applyNumberFormat="1" applyFont="1" applyFill="1" applyBorder="1" applyAlignment="1">
      <alignment vertical="center"/>
    </xf>
    <xf numFmtId="165" fontId="9" fillId="4" borderId="2" xfId="2" applyNumberFormat="1" applyFont="1" applyFill="1" applyBorder="1" applyAlignment="1">
      <alignment vertical="center"/>
    </xf>
    <xf numFmtId="0" fontId="2" fillId="4" borderId="2" xfId="2" applyFont="1" applyFill="1" applyBorder="1" applyAlignment="1">
      <alignment horizontal="left" vertical="center" indent="2"/>
    </xf>
    <xf numFmtId="0" fontId="9" fillId="4" borderId="0" xfId="2" applyFont="1" applyFill="1"/>
    <xf numFmtId="164" fontId="10" fillId="4" borderId="0" xfId="1" applyNumberFormat="1" applyFont="1" applyFill="1" applyBorder="1" applyAlignment="1">
      <alignment vertical="center"/>
    </xf>
    <xf numFmtId="0" fontId="10" fillId="4" borderId="3" xfId="2" applyFont="1" applyFill="1" applyBorder="1" applyAlignment="1">
      <alignment vertical="center"/>
    </xf>
    <xf numFmtId="165" fontId="10" fillId="4" borderId="4" xfId="2" applyNumberFormat="1" applyFont="1" applyFill="1" applyBorder="1" applyAlignment="1">
      <alignment vertical="center"/>
    </xf>
    <xf numFmtId="165" fontId="10" fillId="4" borderId="5" xfId="2" applyNumberFormat="1" applyFont="1" applyFill="1" applyBorder="1" applyAlignment="1">
      <alignment vertical="center"/>
    </xf>
    <xf numFmtId="164" fontId="10" fillId="4" borderId="6" xfId="1" applyNumberFormat="1" applyFont="1" applyFill="1" applyBorder="1" applyAlignment="1">
      <alignment vertical="center"/>
    </xf>
    <xf numFmtId="164" fontId="11" fillId="4" borderId="0" xfId="1" applyNumberFormat="1" applyFont="1" applyFill="1" applyBorder="1" applyAlignment="1">
      <alignment vertical="center"/>
    </xf>
    <xf numFmtId="0" fontId="12" fillId="4" borderId="0" xfId="2" applyFont="1" applyFill="1" applyBorder="1" applyAlignment="1">
      <alignment vertical="center"/>
    </xf>
    <xf numFmtId="165" fontId="12" fillId="4" borderId="0" xfId="2" applyNumberFormat="1" applyFont="1" applyFill="1" applyBorder="1" applyAlignment="1">
      <alignment vertical="center"/>
    </xf>
    <xf numFmtId="0" fontId="13" fillId="4" borderId="0" xfId="2" applyFont="1" applyFill="1" applyBorder="1"/>
    <xf numFmtId="0" fontId="10" fillId="4" borderId="0" xfId="2" applyFont="1" applyFill="1" applyBorder="1" applyAlignment="1">
      <alignment vertical="center"/>
    </xf>
    <xf numFmtId="165" fontId="10" fillId="4" borderId="0" xfId="2" applyNumberFormat="1" applyFont="1" applyFill="1" applyBorder="1" applyAlignment="1">
      <alignment vertical="center"/>
    </xf>
    <xf numFmtId="0" fontId="9" fillId="4" borderId="0" xfId="2" applyFont="1" applyFill="1" applyBorder="1"/>
    <xf numFmtId="164" fontId="6" fillId="4" borderId="0" xfId="1" applyNumberFormat="1" applyFont="1" applyFill="1" applyBorder="1" applyAlignment="1">
      <alignment vertical="center"/>
    </xf>
    <xf numFmtId="0" fontId="8" fillId="4" borderId="0" xfId="2" applyFont="1" applyFill="1" applyAlignment="1">
      <alignment vertical="center"/>
    </xf>
    <xf numFmtId="165" fontId="9" fillId="4" borderId="0" xfId="2" applyNumberFormat="1" applyFont="1" applyFill="1" applyAlignment="1">
      <alignment vertical="center"/>
    </xf>
    <xf numFmtId="3" fontId="2" fillId="4" borderId="0" xfId="2" applyNumberFormat="1" applyFont="1" applyFill="1" applyAlignment="1">
      <alignment vertical="center"/>
    </xf>
    <xf numFmtId="9" fontId="9" fillId="4" borderId="0" xfId="1" applyFont="1" applyFill="1"/>
    <xf numFmtId="165" fontId="9" fillId="4" borderId="0" xfId="1" applyNumberFormat="1" applyFont="1" applyFill="1"/>
    <xf numFmtId="3" fontId="2" fillId="4" borderId="0" xfId="2" applyNumberFormat="1" applyFont="1" applyFill="1"/>
    <xf numFmtId="0" fontId="1" fillId="4" borderId="0" xfId="2" applyFill="1" applyBorder="1"/>
    <xf numFmtId="0" fontId="2" fillId="4" borderId="0" xfId="2" applyFont="1" applyFill="1" applyBorder="1"/>
    <xf numFmtId="0" fontId="15" fillId="4" borderId="0" xfId="2" applyFont="1" applyFill="1" applyAlignment="1">
      <alignment vertical="center"/>
    </xf>
    <xf numFmtId="0" fontId="16" fillId="4" borderId="0" xfId="2" applyFont="1" applyFill="1"/>
    <xf numFmtId="0" fontId="17" fillId="4" borderId="0" xfId="2" applyFont="1" applyFill="1"/>
    <xf numFmtId="0" fontId="18" fillId="0" borderId="0" xfId="2" applyFont="1"/>
    <xf numFmtId="0" fontId="19" fillId="4" borderId="2" xfId="2" applyFont="1" applyFill="1" applyBorder="1" applyAlignment="1">
      <alignment vertical="center"/>
    </xf>
    <xf numFmtId="0" fontId="14" fillId="4" borderId="2" xfId="2" applyFont="1" applyFill="1" applyBorder="1" applyAlignment="1">
      <alignment horizontal="left" vertical="center" indent="1"/>
    </xf>
    <xf numFmtId="0" fontId="14" fillId="4" borderId="2" xfId="2" applyFont="1" applyFill="1" applyBorder="1" applyAlignment="1">
      <alignment horizontal="left" vertical="center" indent="2"/>
    </xf>
    <xf numFmtId="0" fontId="19" fillId="4" borderId="0" xfId="2" applyFont="1" applyFill="1" applyAlignment="1">
      <alignment vertical="center"/>
    </xf>
    <xf numFmtId="0" fontId="19" fillId="4" borderId="3" xfId="2" applyFont="1" applyFill="1" applyBorder="1" applyAlignment="1">
      <alignment vertical="center" wrapText="1"/>
    </xf>
    <xf numFmtId="0" fontId="20" fillId="4" borderId="0" xfId="2" applyFont="1" applyFill="1" applyBorder="1" applyAlignment="1">
      <alignment vertical="center"/>
    </xf>
    <xf numFmtId="0" fontId="19" fillId="4" borderId="3" xfId="2" applyFont="1" applyFill="1" applyBorder="1" applyAlignment="1">
      <alignment vertical="center"/>
    </xf>
    <xf numFmtId="0" fontId="21" fillId="4" borderId="7" xfId="2" applyFont="1" applyFill="1" applyBorder="1" applyAlignment="1">
      <alignment vertical="center"/>
    </xf>
    <xf numFmtId="0" fontId="22" fillId="0" borderId="0" xfId="2" applyFont="1" applyFill="1"/>
    <xf numFmtId="0" fontId="0" fillId="0" borderId="0" xfId="0" applyAlignment="1">
      <alignment vertical="center"/>
    </xf>
    <xf numFmtId="0" fontId="4" fillId="0" borderId="0" xfId="2" applyFont="1" applyFill="1" applyAlignment="1">
      <alignment horizontal="center" vertical="center" wrapText="1"/>
    </xf>
    <xf numFmtId="0" fontId="4" fillId="4" borderId="0" xfId="2" applyFont="1" applyFill="1" applyAlignment="1">
      <alignment horizontal="center" vertical="center" wrapText="1"/>
    </xf>
    <xf numFmtId="0" fontId="15" fillId="4" borderId="0" xfId="2" applyFont="1" applyFill="1" applyAlignment="1">
      <alignment vertical="center"/>
    </xf>
    <xf numFmtId="0" fontId="0" fillId="4" borderId="0" xfId="0" applyFill="1"/>
  </cellXfs>
  <cellStyles count="3">
    <cellStyle name="Normalny" xfId="0" builtinId="0"/>
    <cellStyle name="Normalny_Leasing market at the end of 2005" xfId="2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 ruchomości I-IIQ 2020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tx>
            <c:strRef>
              <c:f>Pl!$O$8</c:f>
              <c:strCache>
                <c:ptCount val="1"/>
                <c:pt idx="0">
                  <c:v>I-VI 2020</c:v>
                </c:pt>
              </c:strCache>
            </c:strRef>
          </c:tx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8C7-4B0D-A6C0-7CEE424A7E10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E8C7-4B0D-A6C0-7CEE424A7E10}"/>
              </c:ext>
            </c:extLst>
          </c:dPt>
          <c:dLbls>
            <c:dLbl>
              <c:idx val="2"/>
              <c:layout>
                <c:manualLayout>
                  <c:x val="-0.27813609411505819"/>
                  <c:y val="-1.1567798519313013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E8C7-4B0D-A6C0-7CEE424A7E10}"/>
                </c:ext>
              </c:extLst>
            </c:dLbl>
            <c:dLbl>
              <c:idx val="3"/>
              <c:layout>
                <c:manualLayout>
                  <c:x val="6.5500944692102672E-3"/>
                  <c:y val="-9.068383695080017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0981568618686512"/>
                      <c:h val="0.1212453968920298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E8C7-4B0D-A6C0-7CEE424A7E10}"/>
                </c:ext>
              </c:extLst>
            </c:dLbl>
            <c:dLbl>
              <c:idx val="4"/>
              <c:layout>
                <c:manualLayout>
                  <c:x val="0.22169852029755652"/>
                  <c:y val="-6.70803740289653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E8C7-4B0D-A6C0-7CEE424A7E10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(Pl!$N$9,Pl!$N$18:$N$21)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(Pl!$O$9,Pl!$O$18:$O$21)</c:f>
              <c:numCache>
                <c:formatCode>#\ ##0.0</c:formatCode>
                <c:ptCount val="5"/>
                <c:pt idx="0">
                  <c:v>17299.184802313939</c:v>
                </c:pt>
                <c:pt idx="1">
                  <c:v>6066.7227383315922</c:v>
                </c:pt>
                <c:pt idx="2">
                  <c:v>357.83791145374221</c:v>
                </c:pt>
                <c:pt idx="3">
                  <c:v>365.36176493419867</c:v>
                </c:pt>
                <c:pt idx="4">
                  <c:v>223.5758639056466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8C7-4B0D-A6C0-7CEE424A7E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struktura ruchomoci I-IIQ 2020 (Loans)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D3DE-40DD-8623-F033F0F10454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D3DE-40DD-8623-F033F0F10454}"/>
              </c:ext>
            </c:extLst>
          </c:dPt>
          <c:dLbls>
            <c:dLbl>
              <c:idx val="2"/>
              <c:layout>
                <c:manualLayout>
                  <c:x val="-0.18021525200444399"/>
                  <c:y val="1.943475221047925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D3DE-40DD-8623-F033F0F10454}"/>
                </c:ext>
              </c:extLst>
            </c:dLbl>
            <c:dLbl>
              <c:idx val="3"/>
              <c:layout>
                <c:manualLayout>
                  <c:x val="4.36832926883799E-2"/>
                  <c:y val="-5.519511368610562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0563411286799731"/>
                      <c:h val="0.1804810521326545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D3DE-40DD-8623-F033F0F10454}"/>
                </c:ext>
              </c:extLst>
            </c:dLbl>
            <c:dLbl>
              <c:idx val="4"/>
              <c:layout>
                <c:manualLayout>
                  <c:x val="0.18119004296097052"/>
                  <c:y val="-5.4145002166678842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D3DE-40DD-8623-F033F0F10454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(Pl!$N$37,Pl!$N$46:$N$49)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(Pl!$P$37,Pl!$P$46:$P$49)</c:f>
              <c:numCache>
                <c:formatCode>#\ ##0.0</c:formatCode>
                <c:ptCount val="5"/>
                <c:pt idx="0">
                  <c:v>1193.8236858904691</c:v>
                </c:pt>
                <c:pt idx="1">
                  <c:v>3578.8532720350549</c:v>
                </c:pt>
                <c:pt idx="2">
                  <c:v>85.555004485229091</c:v>
                </c:pt>
                <c:pt idx="3">
                  <c:v>181.8329868509322</c:v>
                </c:pt>
                <c:pt idx="4">
                  <c:v>37.839096131664292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3DE-40DD-8623-F033F0F104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 b="1" i="0" u="none" strike="noStrike" baseline="0">
                <a:effectLst/>
              </a:rPr>
              <a:t>struktura ruchomoci </a:t>
            </a:r>
            <a:r>
              <a:rPr lang="pl-PL" sz="1600"/>
              <a:t>I-IIQ 2020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C216-4B9E-9D8E-CD280FEC8DC6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C216-4B9E-9D8E-CD280FEC8DC6}"/>
              </c:ext>
            </c:extLst>
          </c:dPt>
          <c:dLbls>
            <c:dLbl>
              <c:idx val="2"/>
              <c:layout>
                <c:manualLayout>
                  <c:x val="-0.209906631068078"/>
                  <c:y val="-2.5619350509078556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C216-4B9E-9D8E-CD280FEC8DC6}"/>
                </c:ext>
              </c:extLst>
            </c:dLbl>
            <c:dLbl>
              <c:idx val="3"/>
              <c:layout>
                <c:manualLayout>
                  <c:x val="7.8601133630523054E-2"/>
                  <c:y val="-6.741485877080710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0501417467950096"/>
                      <c:h val="0.1595241117422439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C216-4B9E-9D8E-CD280FEC8DC6}"/>
                </c:ext>
              </c:extLst>
            </c:dLbl>
            <c:dLbl>
              <c:idx val="4"/>
              <c:layout>
                <c:manualLayout>
                  <c:x val="0.29612667642017565"/>
                  <c:y val="1.46412239040678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C216-4B9E-9D8E-CD280FEC8DC6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(Pl!$N$64,Pl!$N$73:$N$76)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(Pl!$O$64,Pl!$O$73:$O$76)</c:f>
              <c:numCache>
                <c:formatCode>#\ ##0.0</c:formatCode>
                <c:ptCount val="5"/>
                <c:pt idx="0">
                  <c:v>18044.794227183585</c:v>
                </c:pt>
                <c:pt idx="1">
                  <c:v>9024.3015337432516</c:v>
                </c:pt>
                <c:pt idx="2">
                  <c:v>442.85894618181362</c:v>
                </c:pt>
                <c:pt idx="3">
                  <c:v>408.0472207155218</c:v>
                </c:pt>
                <c:pt idx="4">
                  <c:v>257.75936989102206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216-4B9E-9D8E-CD280FEC8D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 ruchomości-IIQ 2021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16AE-4E40-9248-803532F5602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16AE-4E40-9248-803532F5602C}"/>
              </c:ext>
            </c:extLst>
          </c:dPt>
          <c:dLbls>
            <c:dLbl>
              <c:idx val="2"/>
              <c:layout>
                <c:manualLayout>
                  <c:x val="-0.22406894226862936"/>
                  <c:y val="-1.2284020690496417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6AE-4E40-9248-803532F5602C}"/>
                </c:ext>
              </c:extLst>
            </c:dLbl>
            <c:dLbl>
              <c:idx val="3"/>
              <c:layout>
                <c:manualLayout>
                  <c:x val="4.1714567252422396E-2"/>
                  <c:y val="-7.324669801523764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0386806233847059"/>
                      <c:h val="0.14217985390935875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16AE-4E40-9248-803532F5602C}"/>
                </c:ext>
              </c:extLst>
            </c:dLbl>
            <c:dLbl>
              <c:idx val="4"/>
              <c:layout>
                <c:manualLayout>
                  <c:x val="0.20441192486883164"/>
                  <c:y val="1.187824387928126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16AE-4E40-9248-803532F5602C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(Pl!$N$9,Pl!$N$18:$N$21)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(Pl!$P$9,Pl!$P$18:$P$21)</c:f>
              <c:numCache>
                <c:formatCode>#\ ##0.0</c:formatCode>
                <c:ptCount val="5"/>
                <c:pt idx="0">
                  <c:v>28928.081718227899</c:v>
                </c:pt>
                <c:pt idx="1">
                  <c:v>7751.9500304761732</c:v>
                </c:pt>
                <c:pt idx="2">
                  <c:v>404.98866016189669</c:v>
                </c:pt>
                <c:pt idx="3">
                  <c:v>554.92889621874451</c:v>
                </c:pt>
                <c:pt idx="4">
                  <c:v>235.28108909359497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AE-4E40-9248-803532F560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struktura ruchomosci I-IIQ 2021 (Loans)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2599-490D-A198-DF09B069C1E0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2599-490D-A198-DF09B069C1E0}"/>
              </c:ext>
            </c:extLst>
          </c:dPt>
          <c:dLbls>
            <c:dLbl>
              <c:idx val="2"/>
              <c:layout>
                <c:manualLayout>
                  <c:x val="-0.12402986130644941"/>
                  <c:y val="2.4754237106613231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2599-490D-A198-DF09B069C1E0}"/>
                </c:ext>
              </c:extLst>
            </c:dLbl>
            <c:dLbl>
              <c:idx val="3"/>
              <c:layout>
                <c:manualLayout>
                  <c:x val="3.0682733973103424E-2"/>
                  <c:y val="-5.4268027784017542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54242690416736417"/>
                      <c:h val="0.18048105213265456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2599-490D-A198-DF09B069C1E0}"/>
                </c:ext>
              </c:extLst>
            </c:dLbl>
            <c:dLbl>
              <c:idx val="4"/>
              <c:layout>
                <c:manualLayout>
                  <c:x val="0.22354563323261059"/>
                  <c:y val="1.063828326538547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916238552216732"/>
                      <c:h val="0.1290395928291443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2599-490D-A198-DF09B069C1E0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(Pl!$N$37,Pl!$N$46:$N$49)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(Pl!$P$37,Pl!$P$46:$P$49)</c:f>
              <c:numCache>
                <c:formatCode>#\ ##0.0</c:formatCode>
                <c:ptCount val="5"/>
                <c:pt idx="0">
                  <c:v>1193.8236858904691</c:v>
                </c:pt>
                <c:pt idx="1">
                  <c:v>3578.8532720350549</c:v>
                </c:pt>
                <c:pt idx="2">
                  <c:v>85.555004485229091</c:v>
                </c:pt>
                <c:pt idx="3">
                  <c:v>181.8329868509322</c:v>
                </c:pt>
                <c:pt idx="4">
                  <c:v>37.839096131664292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599-490D-A198-DF09B069C1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 b="1" i="0" u="none" strike="noStrike" baseline="0">
                <a:effectLst/>
              </a:rPr>
              <a:t>struktura ruchomoci </a:t>
            </a:r>
            <a:r>
              <a:rPr lang="pl-PL" sz="1600"/>
              <a:t>I-IIQ 2021 (Leases + Loans) </a:t>
            </a:r>
          </a:p>
        </c:rich>
      </c:tx>
      <c:layout>
        <c:manualLayout>
          <c:xMode val="edge"/>
          <c:yMode val="edge"/>
          <c:x val="0.12793992884510125"/>
          <c:y val="0.81346020237701888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7DE-434A-92D1-A61C72F22E83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E7DE-434A-92D1-A61C72F22E83}"/>
              </c:ext>
            </c:extLst>
          </c:dPt>
          <c:dLbls>
            <c:dLbl>
              <c:idx val="2"/>
              <c:layout>
                <c:manualLayout>
                  <c:x val="-0.17051525183462846"/>
                  <c:y val="-6.9258635177503131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E7DE-434A-92D1-A61C72F22E83}"/>
                </c:ext>
              </c:extLst>
            </c:dLbl>
            <c:dLbl>
              <c:idx val="3"/>
              <c:layout>
                <c:manualLayout>
                  <c:x val="9.2211148663249518E-2"/>
                  <c:y val="-9.817601304303522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pl-PL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60486122516012486"/>
                      <c:h val="0.11159385831353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E7DE-434A-92D1-A61C72F22E83}"/>
                </c:ext>
              </c:extLst>
            </c:dLbl>
            <c:dLbl>
              <c:idx val="4"/>
              <c:layout>
                <c:manualLayout>
                  <c:x val="0.28017823339758496"/>
                  <c:y val="-2.741518408962361E-3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E7DE-434A-92D1-A61C72F22E83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(Pl!$N$64,Pl!$N$73:$N$76)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(Pl!$P$64,Pl!$P$73:$P$76)</c:f>
              <c:numCache>
                <c:formatCode>#\ ##0.0</c:formatCode>
                <c:ptCount val="5"/>
                <c:pt idx="0">
                  <c:v>30121.905404118363</c:v>
                </c:pt>
                <c:pt idx="1">
                  <c:v>11330.803302511227</c:v>
                </c:pt>
                <c:pt idx="2">
                  <c:v>490.54366464712575</c:v>
                </c:pt>
                <c:pt idx="3">
                  <c:v>736.76188306967674</c:v>
                </c:pt>
                <c:pt idx="4">
                  <c:v>273.12018522525926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7DE-434A-92D1-A61C72F22E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I-IIQ 2020 (Leases) 
</a:t>
            </a:r>
          </a:p>
        </c:rich>
      </c:tx>
      <c:layout>
        <c:manualLayout>
          <c:xMode val="edge"/>
          <c:yMode val="edge"/>
          <c:x val="0.14853949672939484"/>
          <c:y val="0.8122668074333986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3B5-4C85-91F2-9F4851E53AAC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3B5-4C85-91F2-9F4851E53AAC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53B5-4C85-91F2-9F4851E53AAC}"/>
              </c:ext>
            </c:extLst>
          </c:dPt>
          <c:dLbls>
            <c:dLbl>
              <c:idx val="0"/>
              <c:layout>
                <c:manualLayout>
                  <c:x val="4.8096844277733274E-2"/>
                  <c:y val="-1.535548139829552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53B5-4C85-91F2-9F4851E53AAC}"/>
                </c:ext>
              </c:extLst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53B5-4C85-91F2-9F4851E53AAC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53B5-4C85-91F2-9F4851E53AAC}"/>
                </c:ext>
              </c:extLst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53B5-4C85-91F2-9F4851E53AAC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53B5-4C85-91F2-9F4851E53AA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vehicles</c:v>
              </c:pt>
              <c:pt idx="1">
                <c:v>machines</c:v>
              </c:pt>
              <c:pt idx="2">
                <c:v>IT</c:v>
              </c:pt>
              <c:pt idx="3">
                <c:v>ships, aircrafts</c:v>
              </c:pt>
              <c:pt idx="4">
                <c:v>others</c:v>
              </c:pt>
            </c:strLit>
          </c:cat>
          <c:val>
            <c:numLit>
              <c:formatCode>#\ ##0.0</c:formatCode>
              <c:ptCount val="5"/>
              <c:pt idx="0">
                <c:v>17299.184802313939</c:v>
              </c:pt>
              <c:pt idx="1">
                <c:v>6066.7227383315922</c:v>
              </c:pt>
              <c:pt idx="2">
                <c:v>357.83791145374221</c:v>
              </c:pt>
              <c:pt idx="3">
                <c:v>365.36176493419867</c:v>
              </c:pt>
              <c:pt idx="4">
                <c:v>223.5758639056466</c:v>
              </c:pt>
            </c:numLit>
          </c:val>
          <c:extLst>
            <c:ext xmlns:c16="http://schemas.microsoft.com/office/drawing/2014/chart" uri="{C3380CC4-5D6E-409C-BE32-E72D297353CC}">
              <c16:uniqueId val="{00000005-53B5-4C85-91F2-9F4851E53A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Equipment structure I-IIQ 2020 (Loans)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19AD-40C1-8A57-0E66B61B8E95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19AD-40C1-8A57-0E66B61B8E95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19AD-40C1-8A57-0E66B61B8E95}"/>
              </c:ext>
            </c:extLst>
          </c:dPt>
          <c:dLbls>
            <c:dLbl>
              <c:idx val="0"/>
              <c:layout>
                <c:manualLayout>
                  <c:x val="0.15121147491473891"/>
                  <c:y val="4.31105884800472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19AD-40C1-8A57-0E66B61B8E95}"/>
                </c:ext>
              </c:extLst>
            </c:dLbl>
            <c:dLbl>
              <c:idx val="1"/>
              <c:layout>
                <c:manualLayout>
                  <c:x val="-0.1742336644062549"/>
                  <c:y val="-0.138060020666687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9AD-40C1-8A57-0E66B61B8E95}"/>
                </c:ext>
              </c:extLst>
            </c:dLbl>
            <c:dLbl>
              <c:idx val="2"/>
              <c:layout>
                <c:manualLayout>
                  <c:x val="-0.24086357277496909"/>
                  <c:y val="-2.04258256883741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9AD-40C1-8A57-0E66B61B8E95}"/>
                </c:ext>
              </c:extLst>
            </c:dLbl>
            <c:dLbl>
              <c:idx val="3"/>
              <c:layout>
                <c:manualLayout>
                  <c:x val="-6.8507982543119142E-2"/>
                  <c:y val="-5.328568081182201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19AD-40C1-8A57-0E66B61B8E95}"/>
                </c:ext>
              </c:extLst>
            </c:dLbl>
            <c:dLbl>
              <c:idx val="4"/>
              <c:layout>
                <c:manualLayout>
                  <c:x val="0.15086079447191394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19AD-40C1-8A57-0E66B61B8E95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vehicles</c:v>
              </c:pt>
              <c:pt idx="1">
                <c:v>machines</c:v>
              </c:pt>
              <c:pt idx="2">
                <c:v>IT</c:v>
              </c:pt>
              <c:pt idx="3">
                <c:v>ships, aircrafts</c:v>
              </c:pt>
              <c:pt idx="4">
                <c:v>others</c:v>
              </c:pt>
            </c:strLit>
          </c:cat>
          <c:val>
            <c:numLit>
              <c:formatCode>#\ ##0.0</c:formatCode>
              <c:ptCount val="5"/>
              <c:pt idx="0">
                <c:v>745.60942486964734</c:v>
              </c:pt>
              <c:pt idx="1">
                <c:v>2957.5787954116586</c:v>
              </c:pt>
              <c:pt idx="2">
                <c:v>85.021034728071385</c:v>
              </c:pt>
              <c:pt idx="3">
                <c:v>42.685455781323121</c:v>
              </c:pt>
              <c:pt idx="4">
                <c:v>34.183505985375469</c:v>
              </c:pt>
            </c:numLit>
          </c:val>
          <c:extLst>
            <c:ext xmlns:c16="http://schemas.microsoft.com/office/drawing/2014/chart" uri="{C3380CC4-5D6E-409C-BE32-E72D297353CC}">
              <c16:uniqueId val="{00000005-19AD-40C1-8A57-0E66B61B8E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I-IIQ 2020 (Leases + Loans)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99C-4B9D-8866-43CD923412D2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99C-4B9D-8866-43CD923412D2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499C-4B9D-8866-43CD923412D2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499C-4B9D-8866-43CD923412D2}"/>
                </c:ext>
              </c:extLst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499C-4B9D-8866-43CD923412D2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499C-4B9D-8866-43CD923412D2}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499C-4B9D-8866-43CD923412D2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499C-4B9D-8866-43CD923412D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vehicles</c:v>
              </c:pt>
              <c:pt idx="1">
                <c:v>machines</c:v>
              </c:pt>
              <c:pt idx="2">
                <c:v>IT</c:v>
              </c:pt>
              <c:pt idx="3">
                <c:v>ships, aircrafts</c:v>
              </c:pt>
              <c:pt idx="4">
                <c:v>others</c:v>
              </c:pt>
            </c:strLit>
          </c:cat>
          <c:val>
            <c:numLit>
              <c:formatCode>#\ ##0.0</c:formatCode>
              <c:ptCount val="5"/>
              <c:pt idx="0">
                <c:v>18044.794227183585</c:v>
              </c:pt>
              <c:pt idx="1">
                <c:v>9024.3015337432516</c:v>
              </c:pt>
              <c:pt idx="2">
                <c:v>442.85894618181362</c:v>
              </c:pt>
              <c:pt idx="3">
                <c:v>408.0472207155218</c:v>
              </c:pt>
              <c:pt idx="4">
                <c:v>257.75936989102206</c:v>
              </c:pt>
            </c:numLit>
          </c:val>
          <c:extLst>
            <c:ext xmlns:c16="http://schemas.microsoft.com/office/drawing/2014/chart" uri="{C3380CC4-5D6E-409C-BE32-E72D297353CC}">
              <c16:uniqueId val="{00000005-499C-4B9D-8866-43CD923412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I-IIQ 2021 (Leases) 
</a:t>
            </a:r>
          </a:p>
        </c:rich>
      </c:tx>
      <c:layout>
        <c:manualLayout>
          <c:xMode val="edge"/>
          <c:yMode val="edge"/>
          <c:x val="0.12674021620142309"/>
          <c:y val="0.7925680665784832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1D4-4C93-B3F4-DCC2631B54EE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E1D4-4C93-B3F4-DCC2631B54EE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E1D4-4C93-B3F4-DCC2631B54EE}"/>
              </c:ext>
            </c:extLst>
          </c:dPt>
          <c:dLbls>
            <c:dLbl>
              <c:idx val="0"/>
              <c:layout>
                <c:manualLayout>
                  <c:x val="2.7173987411056377E-2"/>
                  <c:y val="-2.326113315696648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E1D4-4C93-B3F4-DCC2631B54EE}"/>
                </c:ext>
              </c:extLst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E1D4-4C93-B3F4-DCC2631B54EE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E1D4-4C93-B3F4-DCC2631B54EE}"/>
                </c:ext>
              </c:extLst>
            </c:dLbl>
            <c:dLbl>
              <c:idx val="3"/>
              <c:layout>
                <c:manualLayout>
                  <c:x val="3.3268335362257838E-2"/>
                  <c:y val="-3.13181850317600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E1D4-4C93-B3F4-DCC2631B54EE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E1D4-4C93-B3F4-DCC2631B54EE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vehicles</c:v>
              </c:pt>
              <c:pt idx="1">
                <c:v>machines</c:v>
              </c:pt>
              <c:pt idx="2">
                <c:v>IT</c:v>
              </c:pt>
              <c:pt idx="3">
                <c:v>ships, aircrafts</c:v>
              </c:pt>
              <c:pt idx="4">
                <c:v>others</c:v>
              </c:pt>
            </c:strLit>
          </c:cat>
          <c:val>
            <c:numLit>
              <c:formatCode>#\ ##0.0</c:formatCode>
              <c:ptCount val="5"/>
              <c:pt idx="0">
                <c:v>28928.081718227899</c:v>
              </c:pt>
              <c:pt idx="1">
                <c:v>7751.9500304761732</c:v>
              </c:pt>
              <c:pt idx="2">
                <c:v>404.98866016189669</c:v>
              </c:pt>
              <c:pt idx="3">
                <c:v>554.92889621874451</c:v>
              </c:pt>
              <c:pt idx="4">
                <c:v>235.28108909359497</c:v>
              </c:pt>
            </c:numLit>
          </c:val>
          <c:extLst>
            <c:ext xmlns:c16="http://schemas.microsoft.com/office/drawing/2014/chart" uri="{C3380CC4-5D6E-409C-BE32-E72D297353CC}">
              <c16:uniqueId val="{00000005-E1D4-4C93-B3F4-DCC2631B54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 algn="ctr" rtl="0">
              <a:def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Equipment structure I-IIQ 2021 (Loans)</a:t>
            </a:r>
          </a:p>
        </c:rich>
      </c:tx>
      <c:layout>
        <c:manualLayout>
          <c:xMode val="edge"/>
          <c:yMode val="edge"/>
          <c:x val="0.11410496575447945"/>
          <c:y val="0.82216601760804497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9F2-4B07-85A9-10DC9893D8D2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9F2-4B07-85A9-10DC9893D8D2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99F2-4B07-85A9-10DC9893D8D2}"/>
              </c:ext>
            </c:extLst>
          </c:dPt>
          <c:dLbls>
            <c:dLbl>
              <c:idx val="0"/>
              <c:layout>
                <c:manualLayout>
                  <c:x val="0.15121147491473891"/>
                  <c:y val="4.311058848004727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99F2-4B07-85A9-10DC9893D8D2}"/>
                </c:ext>
              </c:extLst>
            </c:dLbl>
            <c:dLbl>
              <c:idx val="1"/>
              <c:layout>
                <c:manualLayout>
                  <c:x val="-0.1742336644062549"/>
                  <c:y val="-0.13806002066668768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99F2-4B07-85A9-10DC9893D8D2}"/>
                </c:ext>
              </c:extLst>
            </c:dLbl>
            <c:dLbl>
              <c:idx val="2"/>
              <c:layout>
                <c:manualLayout>
                  <c:x val="-0.24086357277496909"/>
                  <c:y val="-2.04258256883741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99F2-4B07-85A9-10DC9893D8D2}"/>
                </c:ext>
              </c:extLst>
            </c:dLbl>
            <c:dLbl>
              <c:idx val="3"/>
              <c:layout>
                <c:manualLayout>
                  <c:x val="-6.8507982543119142E-2"/>
                  <c:y val="-5.328568081182201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99F2-4B07-85A9-10DC9893D8D2}"/>
                </c:ext>
              </c:extLst>
            </c:dLbl>
            <c:dLbl>
              <c:idx val="4"/>
              <c:layout>
                <c:manualLayout>
                  <c:x val="0.15086079447191394"/>
                  <c:y val="-3.47060550138424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99F2-4B07-85A9-10DC9893D8D2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vehicles</c:v>
              </c:pt>
              <c:pt idx="1">
                <c:v>machines</c:v>
              </c:pt>
              <c:pt idx="2">
                <c:v>IT</c:v>
              </c:pt>
              <c:pt idx="3">
                <c:v>ships, aircrafts</c:v>
              </c:pt>
              <c:pt idx="4">
                <c:v>others</c:v>
              </c:pt>
            </c:strLit>
          </c:cat>
          <c:val>
            <c:numLit>
              <c:formatCode>#\ ##0.0</c:formatCode>
              <c:ptCount val="5"/>
              <c:pt idx="0">
                <c:v>1193.8236858904691</c:v>
              </c:pt>
              <c:pt idx="1">
                <c:v>3578.8532720350549</c:v>
              </c:pt>
              <c:pt idx="2">
                <c:v>85.555004485229091</c:v>
              </c:pt>
              <c:pt idx="3">
                <c:v>181.8329868509322</c:v>
              </c:pt>
              <c:pt idx="4">
                <c:v>37.839096131664292</c:v>
              </c:pt>
            </c:numLit>
          </c:val>
          <c:extLst>
            <c:ext xmlns:c16="http://schemas.microsoft.com/office/drawing/2014/chart" uri="{C3380CC4-5D6E-409C-BE32-E72D297353CC}">
              <c16:uniqueId val="{00000005-99F2-4B07-85A9-10DC9893D8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I-IIQ 2021 (Leases + Loans) </a:t>
            </a:r>
          </a:p>
        </c:rich>
      </c:tx>
      <c:layout>
        <c:manualLayout>
          <c:xMode val="edge"/>
          <c:yMode val="edge"/>
          <c:x val="0.12793992884510125"/>
          <c:y val="0.81346020237701888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C49C-4BA5-816A-52566576EACA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C49C-4BA5-816A-52566576EACA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C49C-4BA5-816A-52566576EACA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C49C-4BA5-816A-52566576EACA}"/>
                </c:ext>
              </c:extLst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C49C-4BA5-816A-52566576EACA}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C49C-4BA5-816A-52566576EACA}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C49C-4BA5-816A-52566576EACA}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C49C-4BA5-816A-52566576EACA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5"/>
              <c:pt idx="0">
                <c:v>vehicles</c:v>
              </c:pt>
              <c:pt idx="1">
                <c:v>machines</c:v>
              </c:pt>
              <c:pt idx="2">
                <c:v>IT</c:v>
              </c:pt>
              <c:pt idx="3">
                <c:v>ships, aircrafts</c:v>
              </c:pt>
              <c:pt idx="4">
                <c:v>others</c:v>
              </c:pt>
            </c:strLit>
          </c:cat>
          <c:val>
            <c:numLit>
              <c:formatCode>#\ ##0.0</c:formatCode>
              <c:ptCount val="5"/>
              <c:pt idx="0">
                <c:v>30121.905404118363</c:v>
              </c:pt>
              <c:pt idx="1">
                <c:v>11330.803302511227</c:v>
              </c:pt>
              <c:pt idx="2">
                <c:v>490.54366464712575</c:v>
              </c:pt>
              <c:pt idx="3">
                <c:v>736.76188306967674</c:v>
              </c:pt>
              <c:pt idx="4">
                <c:v>273.12018522525926</c:v>
              </c:pt>
            </c:numLit>
          </c:val>
          <c:extLst>
            <c:ext xmlns:c16="http://schemas.microsoft.com/office/drawing/2014/chart" uri="{C3380CC4-5D6E-409C-BE32-E72D297353CC}">
              <c16:uniqueId val="{00000005-C49C-4BA5-816A-52566576EA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7</xdr:row>
      <xdr:rowOff>77550</xdr:rowOff>
    </xdr:from>
    <xdr:to>
      <xdr:col>24</xdr:col>
      <xdr:colOff>79307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35</xdr:row>
      <xdr:rowOff>28226</xdr:rowOff>
    </xdr:from>
    <xdr:to>
      <xdr:col>24</xdr:col>
      <xdr:colOff>71438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62</xdr:row>
      <xdr:rowOff>77551</xdr:rowOff>
    </xdr:from>
    <xdr:to>
      <xdr:col>24</xdr:col>
      <xdr:colOff>79307</xdr:colOff>
      <xdr:row>82</xdr:row>
      <xdr:rowOff>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7</xdr:row>
      <xdr:rowOff>81633</xdr:rowOff>
    </xdr:from>
    <xdr:to>
      <xdr:col>30</xdr:col>
      <xdr:colOff>460308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35</xdr:row>
      <xdr:rowOff>40813</xdr:rowOff>
    </xdr:from>
    <xdr:to>
      <xdr:col>30</xdr:col>
      <xdr:colOff>472849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62</xdr:row>
      <xdr:rowOff>95240</xdr:rowOff>
    </xdr:from>
    <xdr:to>
      <xdr:col>30</xdr:col>
      <xdr:colOff>460306</xdr:colOff>
      <xdr:row>82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7</xdr:row>
      <xdr:rowOff>77550</xdr:rowOff>
    </xdr:from>
    <xdr:to>
      <xdr:col>24</xdr:col>
      <xdr:colOff>79307</xdr:colOff>
      <xdr:row>30</xdr:row>
      <xdr:rowOff>141278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F5A18257-44F0-464E-BD58-E2B62A48A9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238125</xdr:colOff>
      <xdr:row>35</xdr:row>
      <xdr:rowOff>28226</xdr:rowOff>
    </xdr:from>
    <xdr:to>
      <xdr:col>24</xdr:col>
      <xdr:colOff>71438</xdr:colOff>
      <xdr:row>56</xdr:row>
      <xdr:rowOff>93540</xdr:rowOff>
    </xdr:to>
    <xdr:graphicFrame macro="">
      <xdr:nvGraphicFramePr>
        <xdr:cNvPr id="3" name="Chart 4">
          <a:extLst>
            <a:ext uri="{FF2B5EF4-FFF2-40B4-BE49-F238E27FC236}">
              <a16:creationId xmlns:a16="http://schemas.microsoft.com/office/drawing/2014/main" id="{31C69E38-C020-4647-BC89-10B563D319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244929</xdr:colOff>
      <xdr:row>62</xdr:row>
      <xdr:rowOff>77551</xdr:rowOff>
    </xdr:from>
    <xdr:to>
      <xdr:col>24</xdr:col>
      <xdr:colOff>79307</xdr:colOff>
      <xdr:row>82</xdr:row>
      <xdr:rowOff>0</xdr:rowOff>
    </xdr:to>
    <xdr:graphicFrame macro="">
      <xdr:nvGraphicFramePr>
        <xdr:cNvPr id="4" name="Chart 6">
          <a:extLst>
            <a:ext uri="{FF2B5EF4-FFF2-40B4-BE49-F238E27FC236}">
              <a16:creationId xmlns:a16="http://schemas.microsoft.com/office/drawing/2014/main" id="{F1624B33-3D33-4459-86DB-D2C30232D6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598715</xdr:colOff>
      <xdr:row>7</xdr:row>
      <xdr:rowOff>81633</xdr:rowOff>
    </xdr:from>
    <xdr:to>
      <xdr:col>30</xdr:col>
      <xdr:colOff>460308</xdr:colOff>
      <xdr:row>30</xdr:row>
      <xdr:rowOff>145361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6F08738B-8E39-4CBA-A2E5-4C358B72F7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0</xdr:colOff>
      <xdr:row>35</xdr:row>
      <xdr:rowOff>40813</xdr:rowOff>
    </xdr:from>
    <xdr:to>
      <xdr:col>30</xdr:col>
      <xdr:colOff>472849</xdr:colOff>
      <xdr:row>56</xdr:row>
      <xdr:rowOff>106127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57571A1C-96F7-42BB-A2B4-C0362D65B8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598713</xdr:colOff>
      <xdr:row>62</xdr:row>
      <xdr:rowOff>95240</xdr:rowOff>
    </xdr:from>
    <xdr:to>
      <xdr:col>30</xdr:col>
      <xdr:colOff>460306</xdr:colOff>
      <xdr:row>82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46B7C39-B581-434D-A7F0-C10A187473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8"/>
  <sheetViews>
    <sheetView showGridLines="0" tabSelected="1" zoomScale="110" zoomScaleNormal="110" workbookViewId="0"/>
  </sheetViews>
  <sheetFormatPr defaultColWidth="9.140625" defaultRowHeight="12.75" outlineLevelRow="1" x14ac:dyDescent="0.2"/>
  <cols>
    <col min="1" max="1" width="6.28515625" style="1" customWidth="1"/>
    <col min="2" max="2" width="37" style="1" bestFit="1" customWidth="1"/>
    <col min="3" max="4" width="10.42578125" style="1" customWidth="1"/>
    <col min="5" max="5" width="8.28515625" style="1" customWidth="1"/>
    <col min="6" max="6" width="9" style="1" customWidth="1"/>
    <col min="7" max="7" width="11" style="1" customWidth="1"/>
    <col min="8" max="8" width="37" style="1" bestFit="1" customWidth="1"/>
    <col min="9" max="9" width="10.42578125" style="1" customWidth="1"/>
    <col min="10" max="10" width="11.140625" style="1" customWidth="1"/>
    <col min="11" max="11" width="9.28515625" style="1" customWidth="1"/>
    <col min="12" max="12" width="11.7109375" style="1" customWidth="1"/>
    <col min="13" max="13" width="10" style="1" customWidth="1"/>
    <col min="14" max="14" width="31.140625" style="3" customWidth="1"/>
    <col min="15" max="15" width="10.28515625" style="3" customWidth="1"/>
    <col min="16" max="16" width="12.140625" style="3" customWidth="1"/>
    <col min="17" max="17" width="5.5703125" style="3" customWidth="1"/>
    <col min="18" max="18" width="10" style="4" bestFit="1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1" spans="1:18" s="78" customFormat="1" ht="26.25" x14ac:dyDescent="0.4">
      <c r="A1" s="78" t="s">
        <v>38</v>
      </c>
    </row>
    <row r="2" spans="1:18" s="78" customFormat="1" ht="26.25" x14ac:dyDescent="0.4"/>
    <row r="3" spans="1:18" s="78" customFormat="1" ht="26.25" x14ac:dyDescent="0.4">
      <c r="A3" s="78" t="s">
        <v>39</v>
      </c>
    </row>
    <row r="4" spans="1:18" ht="18" x14ac:dyDescent="0.2">
      <c r="B4" s="2"/>
    </row>
    <row r="5" spans="1:18" ht="45" customHeight="1" x14ac:dyDescent="0.25">
      <c r="A5" s="5"/>
      <c r="B5" s="79" t="s">
        <v>40</v>
      </c>
      <c r="C5" s="90" t="s">
        <v>23</v>
      </c>
      <c r="D5" s="90"/>
      <c r="E5" s="90"/>
      <c r="F5" s="90"/>
      <c r="G5" s="5"/>
      <c r="H5" s="6"/>
      <c r="I5" s="90" t="s">
        <v>27</v>
      </c>
      <c r="J5" s="90"/>
      <c r="K5" s="90"/>
      <c r="L5" s="90"/>
      <c r="M5" s="5"/>
      <c r="O5" s="90" t="s">
        <v>31</v>
      </c>
      <c r="P5" s="90"/>
      <c r="Q5" s="90"/>
      <c r="R5" s="90"/>
    </row>
    <row r="6" spans="1:18" ht="15.75" customHeight="1" x14ac:dyDescent="0.2">
      <c r="A6" s="5"/>
      <c r="B6" s="7"/>
      <c r="C6" s="5"/>
      <c r="D6" s="5"/>
      <c r="E6" s="5"/>
      <c r="F6" s="5"/>
      <c r="G6" s="5"/>
      <c r="H6" s="7"/>
      <c r="I6" s="5"/>
      <c r="J6" s="5"/>
      <c r="K6" s="5"/>
      <c r="L6" s="5"/>
      <c r="M6" s="5"/>
      <c r="N6" s="7"/>
      <c r="O6" s="5"/>
      <c r="P6" s="5"/>
      <c r="Q6" s="5"/>
      <c r="R6" s="5"/>
    </row>
    <row r="7" spans="1:18" x14ac:dyDescent="0.2">
      <c r="B7" s="3"/>
      <c r="C7" s="6"/>
      <c r="D7" s="6"/>
      <c r="E7" s="6"/>
      <c r="H7" s="6"/>
      <c r="I7" s="6"/>
      <c r="J7" s="6"/>
      <c r="K7" s="6"/>
    </row>
    <row r="8" spans="1:18" ht="22.5" x14ac:dyDescent="0.2">
      <c r="A8" s="8"/>
      <c r="B8" s="3"/>
      <c r="C8" s="9" t="s">
        <v>24</v>
      </c>
      <c r="D8" s="9" t="s">
        <v>25</v>
      </c>
      <c r="E8" s="3"/>
      <c r="F8" s="9" t="s">
        <v>26</v>
      </c>
      <c r="G8" s="8"/>
      <c r="H8" s="6"/>
      <c r="I8" s="9" t="s">
        <v>28</v>
      </c>
      <c r="J8" s="9" t="s">
        <v>29</v>
      </c>
      <c r="K8" s="3"/>
      <c r="L8" s="9" t="s">
        <v>30</v>
      </c>
      <c r="M8" s="8"/>
      <c r="O8" s="9" t="s">
        <v>32</v>
      </c>
      <c r="P8" s="9" t="s">
        <v>33</v>
      </c>
      <c r="R8" s="9" t="s">
        <v>34</v>
      </c>
    </row>
    <row r="9" spans="1:18" x14ac:dyDescent="0.2">
      <c r="A9" s="10"/>
      <c r="B9" s="80" t="s">
        <v>44</v>
      </c>
      <c r="C9" s="11">
        <f>SUM(C10:C11,C13:C17)</f>
        <v>9743.3794678674403</v>
      </c>
      <c r="D9" s="11">
        <f>SUM(D10:D11,D13:D17)</f>
        <v>13893.546907769862</v>
      </c>
      <c r="E9" s="6"/>
      <c r="F9" s="12">
        <f>IF(C9,D9/C9-1,"")</f>
        <v>0.4259474295945469</v>
      </c>
      <c r="G9" s="10"/>
      <c r="H9" s="80" t="s">
        <v>44</v>
      </c>
      <c r="I9" s="11">
        <f>SUM(I10:I11,I13:I17)</f>
        <v>7555.8053344464961</v>
      </c>
      <c r="J9" s="11">
        <f>SUM(J10:J11,J13:J17)</f>
        <v>15034.534810458032</v>
      </c>
      <c r="K9" s="6"/>
      <c r="L9" s="12">
        <f>IF(I9,J9/I9-1,"")</f>
        <v>0.98979912067300413</v>
      </c>
      <c r="M9" s="10"/>
      <c r="N9" s="80" t="s">
        <v>44</v>
      </c>
      <c r="O9" s="11">
        <f>SUM(O10:O11,O13:O17)</f>
        <v>17299.184802313939</v>
      </c>
      <c r="P9" s="11">
        <f>SUM(P10:P11,P13:P17)</f>
        <v>28928.081718227899</v>
      </c>
      <c r="R9" s="13">
        <f t="shared" ref="R9:R21" si="0">IF(O9,P9/O9-1,"")</f>
        <v>0.67222224912924666</v>
      </c>
    </row>
    <row r="10" spans="1:18" x14ac:dyDescent="0.2">
      <c r="A10" s="10"/>
      <c r="B10" s="81" t="s">
        <v>45</v>
      </c>
      <c r="C10" s="14">
        <v>6059.4414271068727</v>
      </c>
      <c r="D10" s="14">
        <v>8098.2259339682478</v>
      </c>
      <c r="F10" s="12">
        <f t="shared" ref="F10:F21" si="1">IF(C10,D10/C10-1,"")</f>
        <v>0.33646410009689776</v>
      </c>
      <c r="G10" s="10"/>
      <c r="H10" s="81" t="s">
        <v>45</v>
      </c>
      <c r="I10" s="14">
        <f>O10-C10</f>
        <v>4551.4544275720364</v>
      </c>
      <c r="J10" s="14">
        <f>P10-D10</f>
        <v>8392.1448125048864</v>
      </c>
      <c r="L10" s="12">
        <f t="shared" ref="L10:L21" si="2">IF(I10,J10/I10-1,"")</f>
        <v>0.84383804035618093</v>
      </c>
      <c r="M10" s="10"/>
      <c r="N10" s="81" t="s">
        <v>45</v>
      </c>
      <c r="O10" s="14">
        <v>10610.895854678909</v>
      </c>
      <c r="P10" s="14">
        <v>16490.370746473134</v>
      </c>
      <c r="Q10" s="4"/>
      <c r="R10" s="13">
        <f t="shared" si="0"/>
        <v>0.55409787941718913</v>
      </c>
    </row>
    <row r="11" spans="1:18" x14ac:dyDescent="0.2">
      <c r="A11" s="10"/>
      <c r="B11" s="81" t="s">
        <v>46</v>
      </c>
      <c r="C11" s="14">
        <v>1123.8017258050875</v>
      </c>
      <c r="D11" s="14">
        <v>1479.350412543625</v>
      </c>
      <c r="F11" s="12">
        <f t="shared" si="1"/>
        <v>0.31638026403974751</v>
      </c>
      <c r="G11" s="10"/>
      <c r="H11" s="81" t="s">
        <v>46</v>
      </c>
      <c r="I11" s="14">
        <f>O11-C11</f>
        <v>985.92373298180178</v>
      </c>
      <c r="J11" s="14">
        <f>P11-D11</f>
        <v>1743.0168469317039</v>
      </c>
      <c r="L11" s="12">
        <f t="shared" si="2"/>
        <v>0.76790231193661351</v>
      </c>
      <c r="M11" s="10"/>
      <c r="N11" s="81" t="s">
        <v>46</v>
      </c>
      <c r="O11" s="14">
        <v>2109.7254587868892</v>
      </c>
      <c r="P11" s="14">
        <v>3222.3672594753289</v>
      </c>
      <c r="Q11" s="4"/>
      <c r="R11" s="13">
        <f t="shared" si="0"/>
        <v>0.52738700955346984</v>
      </c>
    </row>
    <row r="12" spans="1:18" x14ac:dyDescent="0.2">
      <c r="A12" s="10"/>
      <c r="B12" s="81" t="s">
        <v>47</v>
      </c>
      <c r="C12" s="15">
        <f>SUM(C13:C16)</f>
        <v>2470.1694877970131</v>
      </c>
      <c r="D12" s="15">
        <f>SUM(D13:D16)</f>
        <v>4181.9218631736258</v>
      </c>
      <c r="F12" s="12">
        <f t="shared" si="1"/>
        <v>0.69296960545942765</v>
      </c>
      <c r="G12" s="10"/>
      <c r="H12" s="81" t="s">
        <v>47</v>
      </c>
      <c r="I12" s="15">
        <f>SUM(I13:I16)</f>
        <v>1885.4822629794382</v>
      </c>
      <c r="J12" s="15">
        <f>SUM(J13:J16)</f>
        <v>4622.0309137394524</v>
      </c>
      <c r="L12" s="12">
        <f t="shared" si="2"/>
        <v>1.4513786231198598</v>
      </c>
      <c r="M12" s="10"/>
      <c r="N12" s="81" t="s">
        <v>47</v>
      </c>
      <c r="O12" s="16">
        <f>SUM(O13:O16)</f>
        <v>4355.6517507764511</v>
      </c>
      <c r="P12" s="16">
        <f>SUM(P13:P16)</f>
        <v>8803.9527769130782</v>
      </c>
      <c r="Q12" s="4"/>
      <c r="R12" s="13">
        <f t="shared" si="0"/>
        <v>1.0212710475174376</v>
      </c>
    </row>
    <row r="13" spans="1:18" x14ac:dyDescent="0.2">
      <c r="A13" s="10"/>
      <c r="B13" s="82" t="s">
        <v>48</v>
      </c>
      <c r="C13" s="14">
        <v>522.51587657726975</v>
      </c>
      <c r="D13" s="14">
        <v>785.74167741292172</v>
      </c>
      <c r="E13" s="17"/>
      <c r="F13" s="12">
        <f t="shared" si="1"/>
        <v>0.50376612967228396</v>
      </c>
      <c r="G13" s="10"/>
      <c r="H13" s="82" t="s">
        <v>48</v>
      </c>
      <c r="I13" s="14">
        <f>O13-C13</f>
        <v>544.83492017761989</v>
      </c>
      <c r="J13" s="14">
        <f>P13-D13</f>
        <v>1021.6376681124552</v>
      </c>
      <c r="K13" s="17"/>
      <c r="L13" s="12">
        <f t="shared" si="2"/>
        <v>0.87513250395072761</v>
      </c>
      <c r="M13" s="10"/>
      <c r="N13" s="82" t="s">
        <v>48</v>
      </c>
      <c r="O13" s="14">
        <v>1067.3507967548896</v>
      </c>
      <c r="P13" s="14">
        <v>1807.3793455253769</v>
      </c>
      <c r="Q13" s="18"/>
      <c r="R13" s="13">
        <f t="shared" si="0"/>
        <v>0.69333208071837893</v>
      </c>
    </row>
    <row r="14" spans="1:18" x14ac:dyDescent="0.2">
      <c r="A14" s="10"/>
      <c r="B14" s="82" t="s">
        <v>49</v>
      </c>
      <c r="C14" s="14">
        <v>1218.1579676649708</v>
      </c>
      <c r="D14" s="14">
        <v>2239.0124248464704</v>
      </c>
      <c r="E14" s="17"/>
      <c r="F14" s="12">
        <f t="shared" si="1"/>
        <v>0.83803126054195332</v>
      </c>
      <c r="G14" s="10"/>
      <c r="H14" s="82" t="s">
        <v>49</v>
      </c>
      <c r="I14" s="14">
        <f t="shared" ref="I14:J21" si="3">O14-C14</f>
        <v>788.23535900947559</v>
      </c>
      <c r="J14" s="14">
        <f t="shared" si="3"/>
        <v>2306.920469602233</v>
      </c>
      <c r="K14" s="17"/>
      <c r="L14" s="12">
        <f t="shared" si="2"/>
        <v>1.9266899070617574</v>
      </c>
      <c r="M14" s="10"/>
      <c r="N14" s="82" t="s">
        <v>49</v>
      </c>
      <c r="O14" s="14">
        <v>2006.3933266744464</v>
      </c>
      <c r="P14" s="14">
        <v>4545.9328944487033</v>
      </c>
      <c r="Q14" s="18"/>
      <c r="R14" s="13">
        <f t="shared" si="0"/>
        <v>1.265723691367878</v>
      </c>
    </row>
    <row r="15" spans="1:18" x14ac:dyDescent="0.2">
      <c r="A15" s="10"/>
      <c r="B15" s="82" t="s">
        <v>50</v>
      </c>
      <c r="C15" s="14">
        <v>579.93819167080903</v>
      </c>
      <c r="D15" s="14">
        <v>1080.2260456158406</v>
      </c>
      <c r="E15" s="17"/>
      <c r="F15" s="12">
        <f t="shared" si="1"/>
        <v>0.86265719542231922</v>
      </c>
      <c r="G15" s="10"/>
      <c r="H15" s="82" t="s">
        <v>50</v>
      </c>
      <c r="I15" s="14">
        <f t="shared" si="3"/>
        <v>411.56515480001713</v>
      </c>
      <c r="J15" s="14">
        <f t="shared" si="3"/>
        <v>1177.0466240012051</v>
      </c>
      <c r="K15" s="17"/>
      <c r="L15" s="12">
        <f t="shared" si="2"/>
        <v>1.8599277909548531</v>
      </c>
      <c r="M15" s="10"/>
      <c r="N15" s="82" t="s">
        <v>50</v>
      </c>
      <c r="O15" s="14">
        <v>991.50334647082616</v>
      </c>
      <c r="P15" s="14">
        <v>2257.2726696170457</v>
      </c>
      <c r="Q15" s="18"/>
      <c r="R15" s="13">
        <f t="shared" si="0"/>
        <v>1.2766162894473534</v>
      </c>
    </row>
    <row r="16" spans="1:18" x14ac:dyDescent="0.2">
      <c r="A16" s="10"/>
      <c r="B16" s="82" t="s">
        <v>51</v>
      </c>
      <c r="C16" s="14">
        <v>149.55745188396327</v>
      </c>
      <c r="D16" s="14">
        <v>76.94171529839295</v>
      </c>
      <c r="E16" s="17"/>
      <c r="F16" s="12">
        <f t="shared" si="1"/>
        <v>-0.48553740165291459</v>
      </c>
      <c r="G16" s="10"/>
      <c r="H16" s="82" t="s">
        <v>51</v>
      </c>
      <c r="I16" s="14">
        <f t="shared" si="3"/>
        <v>140.84682899232581</v>
      </c>
      <c r="J16" s="14">
        <f t="shared" si="3"/>
        <v>116.42615202356001</v>
      </c>
      <c r="K16" s="17"/>
      <c r="L16" s="12">
        <f t="shared" si="2"/>
        <v>-0.17338464162438749</v>
      </c>
      <c r="M16" s="10"/>
      <c r="N16" s="82" t="s">
        <v>51</v>
      </c>
      <c r="O16" s="14">
        <v>290.40428087628908</v>
      </c>
      <c r="P16" s="14">
        <v>193.36786732195296</v>
      </c>
      <c r="Q16" s="18"/>
      <c r="R16" s="13">
        <f t="shared" si="0"/>
        <v>-0.33414250389674249</v>
      </c>
    </row>
    <row r="17" spans="1:18" x14ac:dyDescent="0.2">
      <c r="A17" s="10"/>
      <c r="B17" s="81" t="s">
        <v>52</v>
      </c>
      <c r="C17" s="14">
        <v>89.966827158467567</v>
      </c>
      <c r="D17" s="14">
        <v>134.04869808436365</v>
      </c>
      <c r="F17" s="12">
        <f t="shared" si="1"/>
        <v>0.48997916585688062</v>
      </c>
      <c r="G17" s="10"/>
      <c r="H17" s="81" t="s">
        <v>52</v>
      </c>
      <c r="I17" s="14">
        <f t="shared" si="3"/>
        <v>132.94491091321984</v>
      </c>
      <c r="J17" s="14">
        <f t="shared" si="3"/>
        <v>277.34223728198958</v>
      </c>
      <c r="L17" s="12">
        <f t="shared" si="2"/>
        <v>1.0861440680721168</v>
      </c>
      <c r="M17" s="10"/>
      <c r="N17" s="81" t="s">
        <v>52</v>
      </c>
      <c r="O17" s="14">
        <v>222.91173807168741</v>
      </c>
      <c r="P17" s="14">
        <v>411.39093536635323</v>
      </c>
      <c r="Q17" s="4"/>
      <c r="R17" s="13">
        <f t="shared" si="0"/>
        <v>0.84553285046860904</v>
      </c>
    </row>
    <row r="18" spans="1:18" x14ac:dyDescent="0.2">
      <c r="A18" s="10"/>
      <c r="B18" s="80" t="s">
        <v>22</v>
      </c>
      <c r="C18" s="11">
        <v>3054.0696081428136</v>
      </c>
      <c r="D18" s="11">
        <v>3445.7677851790722</v>
      </c>
      <c r="E18" s="6"/>
      <c r="F18" s="12">
        <f t="shared" si="1"/>
        <v>0.12825450212133549</v>
      </c>
      <c r="G18" s="10"/>
      <c r="H18" s="80" t="s">
        <v>22</v>
      </c>
      <c r="I18" s="11">
        <f>O18-C18</f>
        <v>3012.6531301887785</v>
      </c>
      <c r="J18" s="11">
        <f t="shared" si="3"/>
        <v>4306.182245297101</v>
      </c>
      <c r="K18" s="6"/>
      <c r="L18" s="12">
        <f t="shared" si="2"/>
        <v>0.42936543279619688</v>
      </c>
      <c r="M18" s="10"/>
      <c r="N18" s="80" t="s">
        <v>22</v>
      </c>
      <c r="O18" s="11">
        <v>6066.7227383315922</v>
      </c>
      <c r="P18" s="11">
        <v>7751.9500304761732</v>
      </c>
      <c r="R18" s="13">
        <f t="shared" si="0"/>
        <v>0.277782151061025</v>
      </c>
    </row>
    <row r="19" spans="1:18" x14ac:dyDescent="0.2">
      <c r="A19" s="10"/>
      <c r="B19" s="80" t="s">
        <v>11</v>
      </c>
      <c r="C19" s="11">
        <v>187.26464213685509</v>
      </c>
      <c r="D19" s="11">
        <v>184.60109011227584</v>
      </c>
      <c r="E19" s="6"/>
      <c r="F19" s="12">
        <f t="shared" si="1"/>
        <v>-1.4223464687117437E-2</v>
      </c>
      <c r="G19" s="10"/>
      <c r="H19" s="80" t="s">
        <v>11</v>
      </c>
      <c r="I19" s="11">
        <f>O19-C19</f>
        <v>170.57326931688712</v>
      </c>
      <c r="J19" s="11">
        <f t="shared" si="3"/>
        <v>220.38757004962085</v>
      </c>
      <c r="K19" s="6"/>
      <c r="L19" s="12">
        <f t="shared" si="2"/>
        <v>0.29204048754081069</v>
      </c>
      <c r="M19" s="10"/>
      <c r="N19" s="80" t="s">
        <v>11</v>
      </c>
      <c r="O19" s="11">
        <v>357.83791145374221</v>
      </c>
      <c r="P19" s="11">
        <v>404.98866016189669</v>
      </c>
      <c r="R19" s="13">
        <f t="shared" si="0"/>
        <v>0.13176566037008541</v>
      </c>
    </row>
    <row r="20" spans="1:18" x14ac:dyDescent="0.2">
      <c r="A20" s="10"/>
      <c r="B20" s="80" t="s">
        <v>53</v>
      </c>
      <c r="C20" s="11">
        <v>166.81347126155183</v>
      </c>
      <c r="D20" s="11">
        <v>318.60903412165851</v>
      </c>
      <c r="E20" s="6"/>
      <c r="F20" s="12">
        <f t="shared" si="1"/>
        <v>0.90997184886885951</v>
      </c>
      <c r="G20" s="10"/>
      <c r="H20" s="80" t="s">
        <v>53</v>
      </c>
      <c r="I20" s="11">
        <f>O20-C20</f>
        <v>198.54829367264685</v>
      </c>
      <c r="J20" s="11">
        <f t="shared" si="3"/>
        <v>236.319862097086</v>
      </c>
      <c r="K20" s="6"/>
      <c r="L20" s="12">
        <f t="shared" si="2"/>
        <v>0.19023869571356977</v>
      </c>
      <c r="M20" s="10"/>
      <c r="N20" s="80" t="s">
        <v>53</v>
      </c>
      <c r="O20" s="11">
        <v>365.36176493419867</v>
      </c>
      <c r="P20" s="11">
        <v>554.92889621874451</v>
      </c>
      <c r="R20" s="13">
        <f t="shared" si="0"/>
        <v>0.51884775441318198</v>
      </c>
    </row>
    <row r="21" spans="1:18" x14ac:dyDescent="0.2">
      <c r="A21" s="10"/>
      <c r="B21" s="80" t="s">
        <v>52</v>
      </c>
      <c r="C21" s="11">
        <v>128.01721384368909</v>
      </c>
      <c r="D21" s="11">
        <v>118.06804272458221</v>
      </c>
      <c r="E21" s="6"/>
      <c r="F21" s="12">
        <f t="shared" si="1"/>
        <v>-7.7717447680551444E-2</v>
      </c>
      <c r="G21" s="10"/>
      <c r="H21" s="80" t="s">
        <v>52</v>
      </c>
      <c r="I21" s="11">
        <f>O21-C21</f>
        <v>95.558650061957508</v>
      </c>
      <c r="J21" s="11">
        <f t="shared" si="3"/>
        <v>117.21304636901276</v>
      </c>
      <c r="K21" s="6"/>
      <c r="L21" s="12">
        <f t="shared" si="2"/>
        <v>0.22660843673508535</v>
      </c>
      <c r="M21" s="10"/>
      <c r="N21" s="80" t="s">
        <v>52</v>
      </c>
      <c r="O21" s="11">
        <v>223.5758639056466</v>
      </c>
      <c r="P21" s="11">
        <v>235.28108909359497</v>
      </c>
      <c r="R21" s="13">
        <f t="shared" si="0"/>
        <v>5.2354601178632665E-2</v>
      </c>
    </row>
    <row r="22" spans="1:18" ht="11.25" customHeight="1" thickBot="1" x14ac:dyDescent="0.25">
      <c r="A22" s="6"/>
      <c r="B22" s="83"/>
      <c r="C22" s="6"/>
      <c r="D22" s="6"/>
      <c r="E22" s="6"/>
      <c r="F22" s="6"/>
      <c r="G22" s="6"/>
      <c r="H22" s="83"/>
      <c r="I22" s="6"/>
      <c r="J22" s="6"/>
      <c r="K22" s="6"/>
      <c r="L22" s="6"/>
      <c r="M22" s="6"/>
      <c r="N22" s="83"/>
      <c r="O22" s="6"/>
      <c r="P22" s="6"/>
      <c r="R22" s="3"/>
    </row>
    <row r="23" spans="1:18" ht="16.5" thickBot="1" x14ac:dyDescent="0.25">
      <c r="A23" s="19"/>
      <c r="B23" s="84" t="s">
        <v>54</v>
      </c>
      <c r="C23" s="20">
        <f>C9+C18+C19+C20+C21</f>
        <v>13279.54440325235</v>
      </c>
      <c r="D23" s="21">
        <f>D9+D18+D19+D20+D21</f>
        <v>17960.59285990745</v>
      </c>
      <c r="E23" s="6"/>
      <c r="F23" s="22">
        <f>IF(C23,D23/C23-1,"")</f>
        <v>0.3525006818388019</v>
      </c>
      <c r="G23" s="19"/>
      <c r="H23" s="84" t="s">
        <v>54</v>
      </c>
      <c r="I23" s="20">
        <f>I9+I18+I19+I20+I21</f>
        <v>11033.138677686766</v>
      </c>
      <c r="J23" s="21">
        <f>J9+J18+J19+J20+J21</f>
        <v>19914.637534270852</v>
      </c>
      <c r="K23" s="6"/>
      <c r="L23" s="22">
        <f>IF(I23,J23/I23-1,"")</f>
        <v>0.80498388681961197</v>
      </c>
      <c r="M23" s="19"/>
      <c r="N23" s="84" t="s">
        <v>54</v>
      </c>
      <c r="O23" s="20">
        <f>SUM(O9,O18:O21)</f>
        <v>24312.683080939118</v>
      </c>
      <c r="P23" s="21">
        <f>SUM(P9,P18:P21)</f>
        <v>37875.23039417831</v>
      </c>
      <c r="R23" s="23">
        <f>IF(O23,P23/O23-1,"")</f>
        <v>0.55783836231024964</v>
      </c>
    </row>
    <row r="24" spans="1:18" s="6" customFormat="1" ht="6" customHeight="1" thickBot="1" x14ac:dyDescent="0.25">
      <c r="A24" s="24"/>
      <c r="B24" s="85"/>
      <c r="C24" s="25"/>
      <c r="D24" s="25"/>
      <c r="E24" s="26"/>
      <c r="F24" s="24"/>
      <c r="G24" s="24"/>
      <c r="H24" s="85"/>
      <c r="I24" s="25"/>
      <c r="J24" s="25"/>
      <c r="K24" s="26"/>
      <c r="L24" s="24"/>
      <c r="M24" s="24"/>
      <c r="N24" s="85"/>
      <c r="O24" s="25"/>
      <c r="P24" s="25"/>
      <c r="Q24" s="26"/>
      <c r="R24" s="24"/>
    </row>
    <row r="25" spans="1:18" ht="16.5" customHeight="1" thickBot="1" x14ac:dyDescent="0.25">
      <c r="A25" s="6"/>
      <c r="B25" s="86" t="s">
        <v>55</v>
      </c>
      <c r="C25" s="20">
        <v>30.477145599223427</v>
      </c>
      <c r="D25" s="20">
        <v>99.501213331859333</v>
      </c>
      <c r="E25" s="17"/>
      <c r="F25" s="22">
        <f>IF(C25,D25/C25-1,"")</f>
        <v>2.2647812442906292</v>
      </c>
      <c r="G25" s="10"/>
      <c r="H25" s="86" t="s">
        <v>55</v>
      </c>
      <c r="I25" s="20">
        <f>O25-C25</f>
        <v>353.14275271000542</v>
      </c>
      <c r="J25" s="20">
        <f>P25-D25</f>
        <v>228.93879359599072</v>
      </c>
      <c r="K25" s="17"/>
      <c r="L25" s="22">
        <f>IF(I25,J25/I25-1,"")</f>
        <v>-0.35171034421881175</v>
      </c>
      <c r="M25" s="6"/>
      <c r="N25" s="86" t="s">
        <v>55</v>
      </c>
      <c r="O25" s="20">
        <v>383.61989830922886</v>
      </c>
      <c r="P25" s="21">
        <v>328.44000692785005</v>
      </c>
      <c r="Q25" s="6"/>
      <c r="R25" s="22">
        <f>IF(O25,P25/O25-1,"")</f>
        <v>-0.14384001357744824</v>
      </c>
    </row>
    <row r="26" spans="1:18" s="6" customFormat="1" ht="6" hidden="1" customHeight="1" outlineLevel="1" x14ac:dyDescent="0.2">
      <c r="A26" s="24"/>
      <c r="B26" s="83"/>
      <c r="C26" s="28"/>
      <c r="D26" s="28"/>
      <c r="E26" s="29"/>
      <c r="F26" s="30"/>
      <c r="G26" s="30"/>
      <c r="H26" s="83"/>
      <c r="I26" s="28"/>
      <c r="J26" s="28"/>
      <c r="K26" s="29"/>
      <c r="L26" s="30"/>
      <c r="M26" s="24"/>
      <c r="N26" s="83"/>
      <c r="O26" s="25"/>
      <c r="P26" s="25"/>
      <c r="Q26" s="26"/>
      <c r="R26" s="24"/>
    </row>
    <row r="27" spans="1:18" ht="16.5" hidden="1" outlineLevel="1" thickBot="1" x14ac:dyDescent="0.25">
      <c r="A27" s="10"/>
      <c r="B27" s="87" t="s">
        <v>56</v>
      </c>
      <c r="C27" s="20"/>
      <c r="D27" s="21"/>
      <c r="E27" s="17"/>
      <c r="F27" s="22"/>
      <c r="G27" s="10"/>
      <c r="H27" s="87" t="s">
        <v>56</v>
      </c>
      <c r="I27" s="20"/>
      <c r="J27" s="21"/>
      <c r="K27" s="17"/>
      <c r="L27" s="22" t="str">
        <f>IF(I27,J27/I27-1,"")</f>
        <v/>
      </c>
      <c r="M27" s="10"/>
      <c r="N27" s="87" t="s">
        <v>56</v>
      </c>
      <c r="O27" s="20" t="e">
        <v>#REF!</v>
      </c>
      <c r="P27" s="21" t="e">
        <v>#REF!</v>
      </c>
      <c r="Q27" s="6"/>
      <c r="R27" s="22" t="e">
        <f>IF(O27,P27/O27-1,"")</f>
        <v>#REF!</v>
      </c>
    </row>
    <row r="28" spans="1:18" s="6" customFormat="1" ht="6" customHeight="1" collapsed="1" thickBot="1" x14ac:dyDescent="0.25">
      <c r="A28" s="24"/>
      <c r="B28" s="83"/>
      <c r="C28" s="32"/>
      <c r="D28" s="32"/>
      <c r="E28" s="17"/>
      <c r="F28" s="33"/>
      <c r="G28" s="30"/>
      <c r="H28" s="83"/>
      <c r="I28" s="32"/>
      <c r="J28" s="32"/>
      <c r="K28" s="17"/>
      <c r="L28" s="33"/>
      <c r="M28" s="24"/>
      <c r="N28" s="83"/>
      <c r="O28" s="32"/>
      <c r="P28" s="32"/>
      <c r="R28" s="33"/>
    </row>
    <row r="29" spans="1:18" ht="16.5" customHeight="1" collapsed="1" thickBot="1" x14ac:dyDescent="0.25">
      <c r="A29" s="6"/>
      <c r="B29" s="87" t="s">
        <v>57</v>
      </c>
      <c r="C29" s="20">
        <f>C23+C25</f>
        <v>13310.021548851573</v>
      </c>
      <c r="D29" s="21">
        <f>D23+D25</f>
        <v>18060.09407323931</v>
      </c>
      <c r="E29" s="17"/>
      <c r="F29" s="22">
        <f>IF(C29,D29/C29-1,"")</f>
        <v>0.35687940150612207</v>
      </c>
      <c r="G29" s="17"/>
      <c r="H29" s="87" t="s">
        <v>57</v>
      </c>
      <c r="I29" s="20">
        <f>I23+I25</f>
        <v>11386.281430396772</v>
      </c>
      <c r="J29" s="21">
        <f>J23+J25</f>
        <v>20143.576327866842</v>
      </c>
      <c r="K29" s="17"/>
      <c r="L29" s="22">
        <f>IF(I29,J29/I29-1,"")</f>
        <v>0.76910929621778279</v>
      </c>
      <c r="M29" s="6"/>
      <c r="N29" s="87" t="s">
        <v>57</v>
      </c>
      <c r="O29" s="20">
        <f>O23+O25</f>
        <v>24696.302979248347</v>
      </c>
      <c r="P29" s="21">
        <f>P23+P25</f>
        <v>38203.670401106159</v>
      </c>
      <c r="Q29" s="6"/>
      <c r="R29" s="22">
        <f>IF(O29,P29/O29-1,"")</f>
        <v>0.5469388447820589</v>
      </c>
    </row>
    <row r="30" spans="1:18" ht="18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7"/>
      <c r="O30" s="34"/>
      <c r="P30" s="35"/>
      <c r="R30" s="36"/>
    </row>
    <row r="31" spans="1:18" ht="18" x14ac:dyDescent="0.2">
      <c r="B31" s="2" t="s">
        <v>41</v>
      </c>
    </row>
    <row r="32" spans="1:18" ht="18" x14ac:dyDescent="0.2">
      <c r="B32" s="2"/>
    </row>
    <row r="33" spans="1:18" ht="45" customHeight="1" x14ac:dyDescent="0.2">
      <c r="A33" s="5"/>
      <c r="B33" s="3"/>
      <c r="C33" s="90" t="str">
        <f>C$5</f>
        <v>I-III 2021 vs I-III 2020</v>
      </c>
      <c r="D33" s="90"/>
      <c r="E33" s="90"/>
      <c r="F33" s="90"/>
      <c r="G33" s="5"/>
      <c r="H33" s="6"/>
      <c r="I33" s="90" t="str">
        <f>I$5</f>
        <v>IV-VI 2021 vs IV-VI 2020</v>
      </c>
      <c r="J33" s="90"/>
      <c r="K33" s="90"/>
      <c r="L33" s="90"/>
      <c r="M33" s="5"/>
      <c r="O33" s="90" t="str">
        <f>O$5</f>
        <v>I-VI 2021 vs I-VI 2020</v>
      </c>
      <c r="P33" s="90"/>
      <c r="Q33" s="90"/>
      <c r="R33" s="90"/>
    </row>
    <row r="34" spans="1:18" ht="15.75" customHeight="1" x14ac:dyDescent="0.2">
      <c r="A34" s="5"/>
      <c r="B34" s="7"/>
      <c r="C34" s="5"/>
      <c r="D34" s="5"/>
      <c r="E34" s="5"/>
      <c r="F34" s="5"/>
      <c r="G34" s="5"/>
      <c r="H34" s="7"/>
      <c r="I34" s="5"/>
      <c r="J34" s="5"/>
      <c r="K34" s="5"/>
      <c r="L34" s="5"/>
      <c r="M34" s="5"/>
      <c r="N34" s="7"/>
      <c r="O34" s="5"/>
      <c r="P34" s="5"/>
      <c r="Q34" s="5"/>
      <c r="R34" s="5"/>
    </row>
    <row r="35" spans="1:18" x14ac:dyDescent="0.2">
      <c r="B35" s="3"/>
      <c r="C35" s="6"/>
      <c r="D35" s="6"/>
      <c r="E35" s="6"/>
      <c r="H35" s="6"/>
      <c r="I35" s="6"/>
      <c r="J35" s="6"/>
      <c r="K35" s="6"/>
    </row>
    <row r="36" spans="1:18" ht="22.5" x14ac:dyDescent="0.2">
      <c r="A36" s="8"/>
      <c r="B36" s="3"/>
      <c r="C36" s="9" t="str">
        <f>C$8</f>
        <v>I-III 2020</v>
      </c>
      <c r="D36" s="9" t="str">
        <f>D$8</f>
        <v>I-III 2021</v>
      </c>
      <c r="E36" s="3"/>
      <c r="F36" s="9" t="str">
        <f>F$8</f>
        <v>I-III 21 /
I-III 20</v>
      </c>
      <c r="G36" s="8"/>
      <c r="H36" s="6"/>
      <c r="I36" s="9" t="str">
        <f>I$8</f>
        <v>IV-VI 2020</v>
      </c>
      <c r="J36" s="9" t="str">
        <f>J$8</f>
        <v>IV-VI 2021</v>
      </c>
      <c r="K36" s="3"/>
      <c r="L36" s="9" t="str">
        <f>L$8</f>
        <v>IV-VI 21 / 
IV-VI 20</v>
      </c>
      <c r="M36" s="8"/>
      <c r="O36" s="9" t="str">
        <f>O$8</f>
        <v>I-VI 2020</v>
      </c>
      <c r="P36" s="9" t="str">
        <f>P$8</f>
        <v>I-VI 2021</v>
      </c>
      <c r="R36" s="9" t="str">
        <f>R$8</f>
        <v>I-VI 21 /
I-VI 20</v>
      </c>
    </row>
    <row r="37" spans="1:18" x14ac:dyDescent="0.2">
      <c r="A37" s="10"/>
      <c r="B37" s="80" t="s">
        <v>44</v>
      </c>
      <c r="C37" s="11">
        <f>SUM(C38:C39,C41:C45)</f>
        <v>434.27313431967832</v>
      </c>
      <c r="D37" s="11">
        <f>SUM(D38:D39,D41:D45)</f>
        <v>543.02222552759383</v>
      </c>
      <c r="E37" s="6"/>
      <c r="F37" s="12">
        <f>IF(C37,D37/C37-1,"")</f>
        <v>0.25041634541422697</v>
      </c>
      <c r="G37" s="10"/>
      <c r="H37" s="80" t="s">
        <v>44</v>
      </c>
      <c r="I37" s="11">
        <f>SUM(I38:I39,I41:I45)</f>
        <v>311.33629054996908</v>
      </c>
      <c r="J37" s="11">
        <f>SUM(J38:J39,J41:J45)</f>
        <v>650.80146036287545</v>
      </c>
      <c r="K37" s="6"/>
      <c r="L37" s="12">
        <f>IF(I37,J37/I37-1,"")</f>
        <v>1.0903488610763885</v>
      </c>
      <c r="M37" s="10"/>
      <c r="N37" s="80" t="s">
        <v>44</v>
      </c>
      <c r="O37" s="11">
        <f>SUM(O38:O39,O41:O45)</f>
        <v>745.60942486964734</v>
      </c>
      <c r="P37" s="11">
        <f>SUM(P38:P39,P41:P45)</f>
        <v>1193.8236858904691</v>
      </c>
      <c r="R37" s="13">
        <f t="shared" ref="R37:R49" si="4">IF(O37,P37/O37-1,"")</f>
        <v>0.60113813757005774</v>
      </c>
    </row>
    <row r="38" spans="1:18" x14ac:dyDescent="0.2">
      <c r="A38" s="10"/>
      <c r="B38" s="81" t="s">
        <v>45</v>
      </c>
      <c r="C38" s="14">
        <v>221.5412244176438</v>
      </c>
      <c r="D38" s="14">
        <v>168.91531327259216</v>
      </c>
      <c r="F38" s="12">
        <f t="shared" ref="F38:F49" si="5">IF(C38,D38/C38-1,"")</f>
        <v>-0.23754455308887634</v>
      </c>
      <c r="G38" s="10"/>
      <c r="H38" s="81" t="s">
        <v>45</v>
      </c>
      <c r="I38" s="14">
        <f>O38-C38</f>
        <v>148.66277653919119</v>
      </c>
      <c r="J38" s="14">
        <f>P38-D38</f>
        <v>251.10268038606475</v>
      </c>
      <c r="L38" s="12">
        <f t="shared" ref="L38:L49" si="6">IF(I38,J38/I38-1,"")</f>
        <v>0.68907568008369502</v>
      </c>
      <c r="M38" s="10"/>
      <c r="N38" s="81" t="s">
        <v>45</v>
      </c>
      <c r="O38" s="14">
        <v>370.20400095683499</v>
      </c>
      <c r="P38" s="14">
        <v>420.01799365865691</v>
      </c>
      <c r="Q38" s="4"/>
      <c r="R38" s="13">
        <f t="shared" si="4"/>
        <v>0.13455822350129099</v>
      </c>
    </row>
    <row r="39" spans="1:18" x14ac:dyDescent="0.2">
      <c r="A39" s="10"/>
      <c r="B39" s="81" t="s">
        <v>46</v>
      </c>
      <c r="C39" s="14">
        <v>36.801091794735562</v>
      </c>
      <c r="D39" s="14">
        <v>59.798879302566391</v>
      </c>
      <c r="F39" s="12">
        <f t="shared" si="5"/>
        <v>0.62492133755446599</v>
      </c>
      <c r="G39" s="10"/>
      <c r="H39" s="81" t="s">
        <v>46</v>
      </c>
      <c r="I39" s="14">
        <f>O39-C39</f>
        <v>34.828721978909719</v>
      </c>
      <c r="J39" s="14">
        <f>P39-D39</f>
        <v>54.520008690258067</v>
      </c>
      <c r="L39" s="12">
        <f t="shared" si="6"/>
        <v>0.56537494322278792</v>
      </c>
      <c r="M39" s="10"/>
      <c r="N39" s="81" t="s">
        <v>46</v>
      </c>
      <c r="O39" s="14">
        <v>71.629813773645282</v>
      </c>
      <c r="P39" s="14">
        <v>114.31888799282446</v>
      </c>
      <c r="Q39" s="4"/>
      <c r="R39" s="13">
        <f t="shared" si="4"/>
        <v>0.59596796320145873</v>
      </c>
    </row>
    <row r="40" spans="1:18" x14ac:dyDescent="0.2">
      <c r="A40" s="10"/>
      <c r="B40" s="81" t="s">
        <v>47</v>
      </c>
      <c r="C40" s="15">
        <f>SUM(C41:C44)</f>
        <v>174.34974701174872</v>
      </c>
      <c r="D40" s="15">
        <f>SUM(D41:D44)</f>
        <v>303.68574961880847</v>
      </c>
      <c r="F40" s="12">
        <f t="shared" si="5"/>
        <v>0.74181927317820739</v>
      </c>
      <c r="G40" s="10"/>
      <c r="H40" s="81" t="s">
        <v>47</v>
      </c>
      <c r="I40" s="15">
        <f>SUM(I41:I44)</f>
        <v>124.79380530611617</v>
      </c>
      <c r="J40" s="15">
        <f>SUM(J41:J44)</f>
        <v>337.19935780502033</v>
      </c>
      <c r="L40" s="12">
        <f t="shared" si="6"/>
        <v>1.7020520528072569</v>
      </c>
      <c r="M40" s="10"/>
      <c r="N40" s="81" t="s">
        <v>47</v>
      </c>
      <c r="O40" s="16">
        <f>SUM(O41:O44)</f>
        <v>299.14355231786493</v>
      </c>
      <c r="P40" s="16">
        <f>SUM(P41:P44)</f>
        <v>640.8851074238288</v>
      </c>
      <c r="Q40" s="4"/>
      <c r="R40" s="13">
        <f t="shared" si="4"/>
        <v>1.1423998694206685</v>
      </c>
    </row>
    <row r="41" spans="1:18" x14ac:dyDescent="0.2">
      <c r="A41" s="10"/>
      <c r="B41" s="82" t="s">
        <v>48</v>
      </c>
      <c r="C41" s="14">
        <v>16.866423641546088</v>
      </c>
      <c r="D41" s="14">
        <v>22.590717583460201</v>
      </c>
      <c r="E41" s="17"/>
      <c r="F41" s="12">
        <f t="shared" si="5"/>
        <v>0.33938990645377776</v>
      </c>
      <c r="G41" s="10"/>
      <c r="H41" s="82" t="s">
        <v>48</v>
      </c>
      <c r="I41" s="14">
        <f t="shared" ref="I41:J49" si="7">O41-C41</f>
        <v>14.319276350129432</v>
      </c>
      <c r="J41" s="14">
        <f t="shared" si="7"/>
        <v>25.446976687495724</v>
      </c>
      <c r="K41" s="17"/>
      <c r="L41" s="12">
        <f t="shared" si="6"/>
        <v>0.77711331671210537</v>
      </c>
      <c r="M41" s="10"/>
      <c r="N41" s="82" t="s">
        <v>48</v>
      </c>
      <c r="O41" s="14">
        <v>31.18569999167552</v>
      </c>
      <c r="P41" s="14">
        <v>48.037694270955924</v>
      </c>
      <c r="Q41" s="18"/>
      <c r="R41" s="13">
        <f t="shared" si="4"/>
        <v>0.5403756941091189</v>
      </c>
    </row>
    <row r="42" spans="1:18" x14ac:dyDescent="0.2">
      <c r="A42" s="10"/>
      <c r="B42" s="82" t="s">
        <v>49</v>
      </c>
      <c r="C42" s="14">
        <v>67.779615385350269</v>
      </c>
      <c r="D42" s="14">
        <v>186.95470967637632</v>
      </c>
      <c r="E42" s="17"/>
      <c r="F42" s="12">
        <f t="shared" si="5"/>
        <v>1.7582733925749641</v>
      </c>
      <c r="G42" s="10"/>
      <c r="H42" s="82" t="s">
        <v>49</v>
      </c>
      <c r="I42" s="14">
        <f t="shared" si="7"/>
        <v>59.783213214006622</v>
      </c>
      <c r="J42" s="14">
        <f t="shared" si="7"/>
        <v>202.67412864624347</v>
      </c>
      <c r="K42" s="17"/>
      <c r="L42" s="12">
        <f t="shared" si="6"/>
        <v>2.3901511436116469</v>
      </c>
      <c r="M42" s="10"/>
      <c r="N42" s="82" t="s">
        <v>49</v>
      </c>
      <c r="O42" s="14">
        <v>127.56282859935689</v>
      </c>
      <c r="P42" s="14">
        <v>389.6288383226198</v>
      </c>
      <c r="Q42" s="18"/>
      <c r="R42" s="13">
        <f t="shared" si="4"/>
        <v>2.0544073269678509</v>
      </c>
    </row>
    <row r="43" spans="1:18" x14ac:dyDescent="0.2">
      <c r="A43" s="10"/>
      <c r="B43" s="82" t="s">
        <v>50</v>
      </c>
      <c r="C43" s="14">
        <v>79.444773204980635</v>
      </c>
      <c r="D43" s="14">
        <v>93.708336775863543</v>
      </c>
      <c r="E43" s="17"/>
      <c r="F43" s="12">
        <f t="shared" si="5"/>
        <v>0.17954061665051979</v>
      </c>
      <c r="G43" s="10"/>
      <c r="H43" s="82" t="s">
        <v>50</v>
      </c>
      <c r="I43" s="14">
        <f t="shared" si="7"/>
        <v>46.503871568156569</v>
      </c>
      <c r="J43" s="14">
        <f t="shared" si="7"/>
        <v>107.53984227502598</v>
      </c>
      <c r="K43" s="17"/>
      <c r="L43" s="12">
        <f t="shared" si="6"/>
        <v>1.3124922430902219</v>
      </c>
      <c r="M43" s="10"/>
      <c r="N43" s="82" t="s">
        <v>50</v>
      </c>
      <c r="O43" s="14">
        <v>125.9486447731372</v>
      </c>
      <c r="P43" s="14">
        <v>201.24817905088952</v>
      </c>
      <c r="Q43" s="18"/>
      <c r="R43" s="13">
        <f t="shared" si="4"/>
        <v>0.59785902749000819</v>
      </c>
    </row>
    <row r="44" spans="1:18" x14ac:dyDescent="0.2">
      <c r="A44" s="10"/>
      <c r="B44" s="82" t="s">
        <v>51</v>
      </c>
      <c r="C44" s="14">
        <v>10.258934779871696</v>
      </c>
      <c r="D44" s="14">
        <v>0.4319855831084457</v>
      </c>
      <c r="E44" s="17"/>
      <c r="F44" s="12">
        <f t="shared" si="5"/>
        <v>-0.95789177021029381</v>
      </c>
      <c r="G44" s="10"/>
      <c r="H44" s="82" t="s">
        <v>51</v>
      </c>
      <c r="I44" s="14">
        <f t="shared" si="7"/>
        <v>4.1874441738235504</v>
      </c>
      <c r="J44" s="14">
        <f t="shared" si="7"/>
        <v>1.5384101962551489</v>
      </c>
      <c r="K44" s="17"/>
      <c r="L44" s="12">
        <f t="shared" si="6"/>
        <v>-0.63261356273785774</v>
      </c>
      <c r="M44" s="10"/>
      <c r="N44" s="82" t="s">
        <v>51</v>
      </c>
      <c r="O44" s="14">
        <v>14.446378953695246</v>
      </c>
      <c r="P44" s="14">
        <v>1.9703957793635944</v>
      </c>
      <c r="Q44" s="18"/>
      <c r="R44" s="13">
        <f t="shared" si="4"/>
        <v>-0.86360625138802782</v>
      </c>
    </row>
    <row r="45" spans="1:18" x14ac:dyDescent="0.2">
      <c r="A45" s="10"/>
      <c r="B45" s="81" t="s">
        <v>52</v>
      </c>
      <c r="C45" s="14">
        <v>1.5810710955502931</v>
      </c>
      <c r="D45" s="14">
        <v>10.62228333362663</v>
      </c>
      <c r="F45" s="12">
        <f t="shared" si="5"/>
        <v>5.7184096676750231</v>
      </c>
      <c r="G45" s="10"/>
      <c r="H45" s="81" t="s">
        <v>52</v>
      </c>
      <c r="I45" s="14">
        <f t="shared" si="7"/>
        <v>3.0509867257520118</v>
      </c>
      <c r="J45" s="14">
        <f t="shared" si="7"/>
        <v>7.9794134815322693</v>
      </c>
      <c r="L45" s="12">
        <f t="shared" si="6"/>
        <v>1.6153550306140683</v>
      </c>
      <c r="M45" s="10"/>
      <c r="N45" s="81" t="s">
        <v>52</v>
      </c>
      <c r="O45" s="14">
        <v>4.6320578213023049</v>
      </c>
      <c r="P45" s="14">
        <v>18.601696815158899</v>
      </c>
      <c r="Q45" s="4"/>
      <c r="R45" s="13">
        <f t="shared" si="4"/>
        <v>3.0158602359434763</v>
      </c>
    </row>
    <row r="46" spans="1:18" x14ac:dyDescent="0.2">
      <c r="A46" s="10"/>
      <c r="B46" s="80" t="s">
        <v>22</v>
      </c>
      <c r="C46" s="11">
        <v>1413.5147951732511</v>
      </c>
      <c r="D46" s="11">
        <v>1571.3503196789916</v>
      </c>
      <c r="E46" s="6"/>
      <c r="F46" s="12">
        <f t="shared" si="5"/>
        <v>0.11166174209474411</v>
      </c>
      <c r="G46" s="10"/>
      <c r="H46" s="80" t="s">
        <v>22</v>
      </c>
      <c r="I46" s="11">
        <f t="shared" si="7"/>
        <v>1544.0640002384075</v>
      </c>
      <c r="J46" s="11">
        <f t="shared" si="7"/>
        <v>2007.5029523560634</v>
      </c>
      <c r="K46" s="6"/>
      <c r="L46" s="12">
        <f t="shared" si="6"/>
        <v>0.30014232055543011</v>
      </c>
      <c r="M46" s="10"/>
      <c r="N46" s="80" t="s">
        <v>22</v>
      </c>
      <c r="O46" s="11">
        <v>2957.5787954116586</v>
      </c>
      <c r="P46" s="11">
        <v>3578.8532720350549</v>
      </c>
      <c r="R46" s="13">
        <f t="shared" si="4"/>
        <v>0.21006185112877862</v>
      </c>
    </row>
    <row r="47" spans="1:18" x14ac:dyDescent="0.2">
      <c r="A47" s="10"/>
      <c r="B47" s="80" t="s">
        <v>11</v>
      </c>
      <c r="C47" s="11">
        <v>37.20397737861115</v>
      </c>
      <c r="D47" s="11">
        <v>34.971177064580239</v>
      </c>
      <c r="E47" s="6"/>
      <c r="F47" s="12">
        <f t="shared" si="5"/>
        <v>-6.0015097077081969E-2</v>
      </c>
      <c r="G47" s="10"/>
      <c r="H47" s="80" t="s">
        <v>11</v>
      </c>
      <c r="I47" s="11">
        <f t="shared" si="7"/>
        <v>47.817057349460235</v>
      </c>
      <c r="J47" s="11">
        <f t="shared" si="7"/>
        <v>50.583827420648852</v>
      </c>
      <c r="K47" s="6"/>
      <c r="L47" s="12">
        <f t="shared" si="6"/>
        <v>5.7861571258312594E-2</v>
      </c>
      <c r="M47" s="10"/>
      <c r="N47" s="80" t="s">
        <v>11</v>
      </c>
      <c r="O47" s="11">
        <v>85.021034728071385</v>
      </c>
      <c r="P47" s="11">
        <v>85.555004485229091</v>
      </c>
      <c r="R47" s="13">
        <f t="shared" si="4"/>
        <v>6.2804429382157245E-3</v>
      </c>
    </row>
    <row r="48" spans="1:18" x14ac:dyDescent="0.2">
      <c r="A48" s="10"/>
      <c r="B48" s="80" t="s">
        <v>53</v>
      </c>
      <c r="C48" s="11">
        <v>2.6121003564030092</v>
      </c>
      <c r="D48" s="11">
        <v>98.644297406704695</v>
      </c>
      <c r="E48" s="6"/>
      <c r="F48" s="12">
        <f t="shared" si="5"/>
        <v>36.764359690430403</v>
      </c>
      <c r="G48" s="10"/>
      <c r="H48" s="80" t="s">
        <v>53</v>
      </c>
      <c r="I48" s="11">
        <f t="shared" si="7"/>
        <v>40.073355424920109</v>
      </c>
      <c r="J48" s="11">
        <f t="shared" si="7"/>
        <v>83.188689444227506</v>
      </c>
      <c r="K48" s="6"/>
      <c r="L48" s="12">
        <f t="shared" si="6"/>
        <v>1.0759102541359837</v>
      </c>
      <c r="M48" s="10"/>
      <c r="N48" s="80" t="s">
        <v>53</v>
      </c>
      <c r="O48" s="11">
        <v>42.685455781323121</v>
      </c>
      <c r="P48" s="11">
        <v>181.8329868509322</v>
      </c>
      <c r="R48" s="13">
        <f t="shared" si="4"/>
        <v>3.2598347264337431</v>
      </c>
    </row>
    <row r="49" spans="1:18" x14ac:dyDescent="0.2">
      <c r="A49" s="10"/>
      <c r="B49" s="80" t="s">
        <v>52</v>
      </c>
      <c r="C49" s="11">
        <v>16.886530958443497</v>
      </c>
      <c r="D49" s="11">
        <v>17.074179249698876</v>
      </c>
      <c r="E49" s="6"/>
      <c r="F49" s="12">
        <f t="shared" si="5"/>
        <v>1.1112305524276556E-2</v>
      </c>
      <c r="G49" s="10"/>
      <c r="H49" s="80" t="s">
        <v>52</v>
      </c>
      <c r="I49" s="11">
        <f t="shared" si="7"/>
        <v>17.296975026931971</v>
      </c>
      <c r="J49" s="11">
        <f t="shared" si="7"/>
        <v>20.764916881965416</v>
      </c>
      <c r="K49" s="6"/>
      <c r="L49" s="12">
        <f t="shared" si="6"/>
        <v>0.20049412395136978</v>
      </c>
      <c r="M49" s="10"/>
      <c r="N49" s="80" t="s">
        <v>52</v>
      </c>
      <c r="O49" s="11">
        <v>34.183505985375469</v>
      </c>
      <c r="P49" s="11">
        <v>37.839096131664292</v>
      </c>
      <c r="R49" s="13">
        <f t="shared" si="4"/>
        <v>0.10694017599753436</v>
      </c>
    </row>
    <row r="50" spans="1:18" ht="11.25" customHeight="1" thickBot="1" x14ac:dyDescent="0.25">
      <c r="A50" s="6"/>
      <c r="B50" s="83"/>
      <c r="C50" s="6"/>
      <c r="D50" s="6"/>
      <c r="E50" s="6"/>
      <c r="F50" s="6"/>
      <c r="G50" s="6"/>
      <c r="H50" s="83"/>
      <c r="I50" s="6"/>
      <c r="J50" s="6"/>
      <c r="K50" s="6"/>
      <c r="L50" s="6"/>
      <c r="M50" s="6"/>
      <c r="N50" s="83"/>
      <c r="O50" s="6"/>
      <c r="P50" s="6"/>
      <c r="R50" s="3"/>
    </row>
    <row r="51" spans="1:18" ht="16.5" thickBot="1" x14ac:dyDescent="0.25">
      <c r="A51" s="19"/>
      <c r="B51" s="84" t="s">
        <v>58</v>
      </c>
      <c r="C51" s="20">
        <f>C37+C46+C47+C48+C49</f>
        <v>1904.4905381863871</v>
      </c>
      <c r="D51" s="21">
        <f>D37+D46+D47+D48+D49</f>
        <v>2265.0621989275692</v>
      </c>
      <c r="E51" s="6"/>
      <c r="F51" s="22">
        <f>IF(C51,D51/C51-1,"")</f>
        <v>0.18932709483794441</v>
      </c>
      <c r="G51" s="19"/>
      <c r="H51" s="84" t="s">
        <v>58</v>
      </c>
      <c r="I51" s="20">
        <f>I37+I46+I47+I48+I49</f>
        <v>1960.5876785896887</v>
      </c>
      <c r="J51" s="21">
        <f>J37+J46+J47+J48+J49</f>
        <v>2812.8418464657802</v>
      </c>
      <c r="K51" s="6"/>
      <c r="L51" s="22">
        <f>IF(I51,J51/I51-1,"")</f>
        <v>0.43469321835641872</v>
      </c>
      <c r="M51" s="19"/>
      <c r="N51" s="84" t="s">
        <v>58</v>
      </c>
      <c r="O51" s="20">
        <f>SUM(O37,O46:O49)</f>
        <v>3865.0782167760758</v>
      </c>
      <c r="P51" s="21">
        <f>SUM(P37,P46:P49)</f>
        <v>5077.9040453933494</v>
      </c>
      <c r="R51" s="23">
        <f>IF(O51,P51/O51-1,"")</f>
        <v>0.31379075935723533</v>
      </c>
    </row>
    <row r="52" spans="1:18" s="6" customFormat="1" ht="6" customHeight="1" thickBot="1" x14ac:dyDescent="0.25">
      <c r="A52" s="24"/>
      <c r="B52" s="85"/>
      <c r="C52" s="25"/>
      <c r="D52" s="25"/>
      <c r="E52" s="26"/>
      <c r="F52" s="24"/>
      <c r="G52" s="24"/>
      <c r="H52" s="85"/>
      <c r="I52" s="25"/>
      <c r="J52" s="25"/>
      <c r="K52" s="26"/>
      <c r="L52" s="24"/>
      <c r="M52" s="24"/>
      <c r="N52" s="85"/>
      <c r="O52" s="25"/>
      <c r="P52" s="25"/>
      <c r="Q52" s="26"/>
      <c r="R52" s="24"/>
    </row>
    <row r="53" spans="1:18" s="6" customFormat="1" ht="16.5" customHeight="1" outlineLevel="1" thickBot="1" x14ac:dyDescent="0.25">
      <c r="B53" s="86" t="s">
        <v>59</v>
      </c>
      <c r="C53" s="20">
        <v>0.29087171754302116</v>
      </c>
      <c r="D53" s="21">
        <v>9.4826525658682499</v>
      </c>
      <c r="E53" s="17"/>
      <c r="F53" s="22">
        <f>IF(C53,D53/C53-1,"")</f>
        <v>31.600806451612904</v>
      </c>
      <c r="G53" s="10"/>
      <c r="H53" s="86" t="s">
        <v>59</v>
      </c>
      <c r="I53" s="20">
        <f>O53-C53</f>
        <v>32.501278538963327</v>
      </c>
      <c r="J53" s="20">
        <f>P53-D53</f>
        <v>8.8915261721517886</v>
      </c>
      <c r="K53" s="17"/>
      <c r="L53" s="22">
        <f>IF(I53,J53/I53-1,"")</f>
        <v>-0.72642534165256267</v>
      </c>
      <c r="N53" s="86" t="s">
        <v>59</v>
      </c>
      <c r="O53" s="20">
        <v>32.792150256506346</v>
      </c>
      <c r="P53" s="21">
        <v>18.374178738020039</v>
      </c>
      <c r="R53" s="22">
        <f>IF(O53,P53/O53-1,"")</f>
        <v>-0.43967752665519744</v>
      </c>
    </row>
    <row r="54" spans="1:18" s="6" customFormat="1" ht="6" customHeight="1" outlineLevel="1" thickBot="1" x14ac:dyDescent="0.25">
      <c r="A54" s="24"/>
      <c r="B54" s="83"/>
      <c r="C54" s="28"/>
      <c r="D54" s="28"/>
      <c r="E54" s="29"/>
      <c r="F54" s="30"/>
      <c r="G54" s="30"/>
      <c r="H54" s="83"/>
      <c r="I54" s="28"/>
      <c r="J54" s="28"/>
      <c r="K54" s="29"/>
      <c r="L54" s="30"/>
      <c r="M54" s="24"/>
      <c r="N54" s="83"/>
      <c r="O54" s="25"/>
      <c r="P54" s="25"/>
      <c r="Q54" s="26"/>
      <c r="R54" s="24"/>
    </row>
    <row r="55" spans="1:18" s="6" customFormat="1" ht="16.5" customHeight="1" outlineLevel="1" collapsed="1" thickBot="1" x14ac:dyDescent="0.25">
      <c r="B55" s="87" t="s">
        <v>60</v>
      </c>
      <c r="C55" s="20">
        <f>C53+C51</f>
        <v>1904.7814099039301</v>
      </c>
      <c r="D55" s="21">
        <f>D53+D51</f>
        <v>2274.5448514934374</v>
      </c>
      <c r="E55" s="17"/>
      <c r="F55" s="22">
        <f>IF(C55,D55/C55-1,"")</f>
        <v>0.19412381896784514</v>
      </c>
      <c r="G55" s="10"/>
      <c r="H55" s="87" t="s">
        <v>60</v>
      </c>
      <c r="I55" s="20">
        <f>I53+I51</f>
        <v>1993.0889571286521</v>
      </c>
      <c r="J55" s="21">
        <f>J53+J51</f>
        <v>2821.733372637932</v>
      </c>
      <c r="K55" s="17"/>
      <c r="L55" s="22">
        <f>IF(I55,J55/I55-1,"")</f>
        <v>0.41575887144699664</v>
      </c>
      <c r="M55" s="10"/>
      <c r="N55" s="87" t="s">
        <v>60</v>
      </c>
      <c r="O55" s="20">
        <f>O51+O53</f>
        <v>3897.8703670325822</v>
      </c>
      <c r="P55" s="21">
        <f>P51+P53</f>
        <v>5096.2782241313698</v>
      </c>
      <c r="R55" s="22">
        <f>IF(O55,P55/O55-1,"")</f>
        <v>0.30745195305484874</v>
      </c>
    </row>
    <row r="56" spans="1:18" ht="18" customHeight="1" x14ac:dyDescent="0.2">
      <c r="A56" s="6"/>
      <c r="B56" s="31"/>
      <c r="C56" s="32"/>
      <c r="D56" s="32"/>
      <c r="E56" s="6"/>
      <c r="F56" s="33"/>
      <c r="G56" s="24"/>
      <c r="H56" s="31"/>
      <c r="I56" s="32"/>
      <c r="J56" s="32"/>
      <c r="K56" s="6"/>
      <c r="L56" s="33"/>
      <c r="M56" s="24"/>
      <c r="N56" s="31"/>
      <c r="O56" s="32"/>
      <c r="P56" s="32"/>
      <c r="Q56" s="6"/>
      <c r="R56" s="33"/>
    </row>
    <row r="57" spans="1:18" ht="18" customHeight="1" x14ac:dyDescent="0.2">
      <c r="A57" s="6"/>
      <c r="B57" s="27"/>
      <c r="C57" s="28"/>
      <c r="D57" s="28"/>
      <c r="E57" s="37"/>
      <c r="F57" s="19"/>
      <c r="G57" s="37"/>
      <c r="H57" s="27"/>
      <c r="I57" s="28"/>
      <c r="J57" s="28"/>
      <c r="K57" s="37"/>
      <c r="L57" s="19"/>
      <c r="M57" s="37"/>
      <c r="N57" s="27"/>
      <c r="O57" s="28"/>
      <c r="P57" s="28"/>
      <c r="Q57" s="37"/>
      <c r="R57" s="19"/>
    </row>
    <row r="58" spans="1:18" ht="18" x14ac:dyDescent="0.2">
      <c r="B58" s="2" t="s">
        <v>42</v>
      </c>
    </row>
    <row r="59" spans="1:18" ht="18" x14ac:dyDescent="0.2">
      <c r="B59" s="2"/>
    </row>
    <row r="60" spans="1:18" ht="45" customHeight="1" x14ac:dyDescent="0.2">
      <c r="A60" s="5"/>
      <c r="B60" s="3"/>
      <c r="C60" s="90" t="str">
        <f>C$5</f>
        <v>I-III 2021 vs I-III 2020</v>
      </c>
      <c r="D60" s="90"/>
      <c r="E60" s="90"/>
      <c r="F60" s="90"/>
      <c r="G60" s="5"/>
      <c r="H60" s="6"/>
      <c r="I60" s="90" t="str">
        <f>I$5</f>
        <v>IV-VI 2021 vs IV-VI 2020</v>
      </c>
      <c r="J60" s="90"/>
      <c r="K60" s="90"/>
      <c r="L60" s="90"/>
      <c r="M60" s="5"/>
      <c r="O60" s="90" t="str">
        <f>O$5</f>
        <v>I-VI 2021 vs I-VI 2020</v>
      </c>
      <c r="P60" s="90"/>
      <c r="Q60" s="90"/>
      <c r="R60" s="90"/>
    </row>
    <row r="61" spans="1:18" ht="15.75" customHeight="1" x14ac:dyDescent="0.2">
      <c r="A61" s="5"/>
      <c r="B61" s="7"/>
      <c r="C61" s="5"/>
      <c r="D61" s="5"/>
      <c r="E61" s="5"/>
      <c r="F61" s="5"/>
      <c r="G61" s="5"/>
      <c r="H61" s="7"/>
      <c r="I61" s="5"/>
      <c r="J61" s="5"/>
      <c r="K61" s="5"/>
      <c r="L61" s="5"/>
      <c r="M61" s="5"/>
      <c r="N61" s="7"/>
      <c r="O61" s="5"/>
      <c r="P61" s="5"/>
      <c r="Q61" s="5"/>
      <c r="R61" s="5"/>
    </row>
    <row r="62" spans="1:18" x14ac:dyDescent="0.2">
      <c r="B62" s="3"/>
      <c r="C62" s="6"/>
      <c r="D62" s="6"/>
      <c r="E62" s="6"/>
      <c r="H62" s="6"/>
      <c r="I62" s="6"/>
      <c r="J62" s="6"/>
      <c r="K62" s="6"/>
    </row>
    <row r="63" spans="1:18" ht="22.5" x14ac:dyDescent="0.2">
      <c r="A63" s="8"/>
      <c r="B63" s="3"/>
      <c r="C63" s="9" t="str">
        <f>C$8</f>
        <v>I-III 2020</v>
      </c>
      <c r="D63" s="9" t="str">
        <f>D$8</f>
        <v>I-III 2021</v>
      </c>
      <c r="E63" s="3"/>
      <c r="F63" s="9" t="str">
        <f>F$8</f>
        <v>I-III 21 /
I-III 20</v>
      </c>
      <c r="G63" s="8"/>
      <c r="H63" s="6"/>
      <c r="I63" s="9" t="str">
        <f>I$8</f>
        <v>IV-VI 2020</v>
      </c>
      <c r="J63" s="9" t="str">
        <f>J$8</f>
        <v>IV-VI 2021</v>
      </c>
      <c r="K63" s="3"/>
      <c r="L63" s="9" t="str">
        <f>L$8</f>
        <v>IV-VI 21 / 
IV-VI 20</v>
      </c>
      <c r="M63" s="8"/>
      <c r="O63" s="9" t="str">
        <f>O$8</f>
        <v>I-VI 2020</v>
      </c>
      <c r="P63" s="9" t="str">
        <f>P$8</f>
        <v>I-VI 2021</v>
      </c>
      <c r="R63" s="9" t="str">
        <f>R$8</f>
        <v>I-VI 21 /
I-VI 20</v>
      </c>
    </row>
    <row r="64" spans="1:18" x14ac:dyDescent="0.2">
      <c r="A64" s="10"/>
      <c r="B64" s="80" t="s">
        <v>44</v>
      </c>
      <c r="C64" s="11">
        <f>SUM(C65:C66,C68:C72)</f>
        <v>10177.652602187118</v>
      </c>
      <c r="D64" s="11">
        <f>SUM(D65:D66,D68:D72)</f>
        <v>14436.569133297455</v>
      </c>
      <c r="E64" s="6"/>
      <c r="F64" s="12">
        <f>IF(C64,D64/C64-1,"")</f>
        <v>0.41845764417181242</v>
      </c>
      <c r="G64" s="10"/>
      <c r="H64" s="80" t="s">
        <v>44</v>
      </c>
      <c r="I64" s="11">
        <f>SUM(I65:I66,I68:I72)</f>
        <v>7867.141624996465</v>
      </c>
      <c r="J64" s="11">
        <f>SUM(J65:J66,J68:J72)</f>
        <v>15685.33627082091</v>
      </c>
      <c r="K64" s="6"/>
      <c r="L64" s="12">
        <f>IF(I64,J64/I64-1,"")</f>
        <v>0.99377830201804174</v>
      </c>
      <c r="M64" s="10"/>
      <c r="N64" s="80" t="s">
        <v>44</v>
      </c>
      <c r="O64" s="11">
        <f>SUM(O65:O66,O68:O72)</f>
        <v>18044.794227183585</v>
      </c>
      <c r="P64" s="11">
        <f>SUM(P65:P66,P68:P72)</f>
        <v>30121.905404118363</v>
      </c>
      <c r="R64" s="13">
        <f t="shared" ref="R64:R76" si="8">IF(O64,P64/O64-1,"")</f>
        <v>0.6692850594406452</v>
      </c>
    </row>
    <row r="65" spans="1:18" x14ac:dyDescent="0.2">
      <c r="A65" s="10"/>
      <c r="B65" s="81" t="s">
        <v>45</v>
      </c>
      <c r="C65" s="14">
        <v>6280.9826515245168</v>
      </c>
      <c r="D65" s="14">
        <v>8267.1412472408392</v>
      </c>
      <c r="F65" s="12">
        <f t="shared" ref="F65:F76" si="9">IF(C65,D65/C65-1,"")</f>
        <v>0.31621781270709981</v>
      </c>
      <c r="G65" s="10"/>
      <c r="H65" s="81" t="s">
        <v>45</v>
      </c>
      <c r="I65" s="14">
        <f>O65-C65</f>
        <v>4700.1172041112277</v>
      </c>
      <c r="J65" s="14">
        <f>P65-D65</f>
        <v>8643.2474928909523</v>
      </c>
      <c r="L65" s="12">
        <f t="shared" ref="L65:L76" si="10">IF(I65,J65/I65-1,"")</f>
        <v>0.83894297047117017</v>
      </c>
      <c r="M65" s="10"/>
      <c r="N65" s="81" t="s">
        <v>45</v>
      </c>
      <c r="O65" s="14">
        <v>10981.099855635744</v>
      </c>
      <c r="P65" s="14">
        <v>16910.388740131792</v>
      </c>
      <c r="Q65" s="4"/>
      <c r="R65" s="13">
        <f t="shared" si="8"/>
        <v>0.53995400847329544</v>
      </c>
    </row>
    <row r="66" spans="1:18" x14ac:dyDescent="0.2">
      <c r="A66" s="10"/>
      <c r="B66" s="81" t="s">
        <v>46</v>
      </c>
      <c r="C66" s="14">
        <v>1160.6028175998231</v>
      </c>
      <c r="D66" s="14">
        <v>1539.1492918461913</v>
      </c>
      <c r="F66" s="12">
        <f t="shared" si="9"/>
        <v>0.32616366986702539</v>
      </c>
      <c r="G66" s="10"/>
      <c r="H66" s="81" t="s">
        <v>46</v>
      </c>
      <c r="I66" s="14">
        <f>O66-C66</f>
        <v>1020.7524549607115</v>
      </c>
      <c r="J66" s="14">
        <f>P66-D66</f>
        <v>1797.5368556219619</v>
      </c>
      <c r="L66" s="12">
        <f t="shared" si="10"/>
        <v>0.76099194950371052</v>
      </c>
      <c r="M66" s="10"/>
      <c r="N66" s="81" t="s">
        <v>46</v>
      </c>
      <c r="O66" s="14">
        <v>2181.3552725605346</v>
      </c>
      <c r="P66" s="14">
        <v>3336.6861474681532</v>
      </c>
      <c r="Q66" s="4"/>
      <c r="R66" s="13">
        <f t="shared" si="8"/>
        <v>0.5296390227858021</v>
      </c>
    </row>
    <row r="67" spans="1:18" x14ac:dyDescent="0.2">
      <c r="A67" s="10"/>
      <c r="B67" s="81" t="s">
        <v>47</v>
      </c>
      <c r="C67" s="15">
        <f>SUM(C68:C71)</f>
        <v>2644.5192348087617</v>
      </c>
      <c r="D67" s="15">
        <f>SUM(D68:D71)</f>
        <v>4485.6076127924343</v>
      </c>
      <c r="F67" s="12">
        <f t="shared" si="9"/>
        <v>0.69619020113378416</v>
      </c>
      <c r="G67" s="10"/>
      <c r="H67" s="81" t="s">
        <v>47</v>
      </c>
      <c r="I67" s="15">
        <f>SUM(I68:I71)</f>
        <v>2010.2760682855549</v>
      </c>
      <c r="J67" s="15">
        <f>SUM(J68:J71)</f>
        <v>4959.2302715444739</v>
      </c>
      <c r="L67" s="12">
        <f t="shared" si="10"/>
        <v>1.4669399142645654</v>
      </c>
      <c r="M67" s="10"/>
      <c r="N67" s="81" t="s">
        <v>47</v>
      </c>
      <c r="O67" s="16">
        <f>SUM(O68:O71)</f>
        <v>4654.7953030943163</v>
      </c>
      <c r="P67" s="16">
        <f>SUM(P68:P71)</f>
        <v>9444.8378843369082</v>
      </c>
      <c r="Q67" s="4"/>
      <c r="R67" s="13">
        <f t="shared" si="8"/>
        <v>1.0290554727634036</v>
      </c>
    </row>
    <row r="68" spans="1:18" x14ac:dyDescent="0.2">
      <c r="A68" s="10"/>
      <c r="B68" s="82" t="s">
        <v>48</v>
      </c>
      <c r="C68" s="14">
        <v>539.38230021881589</v>
      </c>
      <c r="D68" s="14">
        <v>808.33239499638194</v>
      </c>
      <c r="E68" s="17"/>
      <c r="F68" s="12">
        <f t="shared" si="9"/>
        <v>0.49862610372727967</v>
      </c>
      <c r="G68" s="10"/>
      <c r="H68" s="82" t="s">
        <v>48</v>
      </c>
      <c r="I68" s="14">
        <f>O68-C68</f>
        <v>559.15419652774938</v>
      </c>
      <c r="J68" s="14">
        <f>P68-D68</f>
        <v>1047.0846447999509</v>
      </c>
      <c r="K68" s="17"/>
      <c r="L68" s="12">
        <f t="shared" si="10"/>
        <v>0.87262234872270472</v>
      </c>
      <c r="M68" s="10"/>
      <c r="N68" s="82" t="s">
        <v>48</v>
      </c>
      <c r="O68" s="14">
        <v>1098.5364967465653</v>
      </c>
      <c r="P68" s="14">
        <v>1855.4170397963328</v>
      </c>
      <c r="Q68" s="18"/>
      <c r="R68" s="13">
        <f t="shared" si="8"/>
        <v>0.68898989272668798</v>
      </c>
    </row>
    <row r="69" spans="1:18" x14ac:dyDescent="0.2">
      <c r="A69" s="10"/>
      <c r="B69" s="82" t="s">
        <v>49</v>
      </c>
      <c r="C69" s="14">
        <v>1285.9375830503211</v>
      </c>
      <c r="D69" s="14">
        <v>2425.9671345228467</v>
      </c>
      <c r="E69" s="17"/>
      <c r="F69" s="12">
        <f t="shared" si="9"/>
        <v>0.88653568143510286</v>
      </c>
      <c r="G69" s="10"/>
      <c r="H69" s="82" t="s">
        <v>49</v>
      </c>
      <c r="I69" s="14">
        <f t="shared" ref="I69:J76" si="11">O69-C69</f>
        <v>848.01857222348212</v>
      </c>
      <c r="J69" s="14">
        <f t="shared" si="11"/>
        <v>2509.5945982484768</v>
      </c>
      <c r="K69" s="17"/>
      <c r="L69" s="12">
        <f t="shared" si="10"/>
        <v>1.9593627786575318</v>
      </c>
      <c r="M69" s="10"/>
      <c r="N69" s="82" t="s">
        <v>49</v>
      </c>
      <c r="O69" s="14">
        <v>2133.9561552738032</v>
      </c>
      <c r="P69" s="14">
        <v>4935.5617327713235</v>
      </c>
      <c r="Q69" s="18"/>
      <c r="R69" s="13">
        <f t="shared" si="8"/>
        <v>1.3128693251610186</v>
      </c>
    </row>
    <row r="70" spans="1:18" x14ac:dyDescent="0.2">
      <c r="A70" s="10"/>
      <c r="B70" s="82" t="s">
        <v>50</v>
      </c>
      <c r="C70" s="14">
        <v>659.38296487578964</v>
      </c>
      <c r="D70" s="14">
        <v>1173.934382391704</v>
      </c>
      <c r="E70" s="17"/>
      <c r="F70" s="12">
        <f t="shared" si="9"/>
        <v>0.78035291314030575</v>
      </c>
      <c r="G70" s="10"/>
      <c r="H70" s="82" t="s">
        <v>50</v>
      </c>
      <c r="I70" s="14">
        <f t="shared" si="11"/>
        <v>458.06902636817381</v>
      </c>
      <c r="J70" s="14">
        <f t="shared" si="11"/>
        <v>1284.5864662762312</v>
      </c>
      <c r="K70" s="17"/>
      <c r="L70" s="12">
        <f t="shared" si="10"/>
        <v>1.8043512927759986</v>
      </c>
      <c r="M70" s="10"/>
      <c r="N70" s="82" t="s">
        <v>50</v>
      </c>
      <c r="O70" s="14">
        <v>1117.4519912439634</v>
      </c>
      <c r="P70" s="14">
        <v>2458.5208486679353</v>
      </c>
      <c r="Q70" s="18"/>
      <c r="R70" s="13">
        <f t="shared" si="8"/>
        <v>1.2001131752703533</v>
      </c>
    </row>
    <row r="71" spans="1:18" x14ac:dyDescent="0.2">
      <c r="A71" s="10"/>
      <c r="B71" s="82" t="s">
        <v>51</v>
      </c>
      <c r="C71" s="14">
        <v>159.81638666383498</v>
      </c>
      <c r="D71" s="14">
        <v>77.373700881501392</v>
      </c>
      <c r="E71" s="17"/>
      <c r="F71" s="12">
        <f t="shared" si="9"/>
        <v>-0.51585877708364958</v>
      </c>
      <c r="G71" s="10"/>
      <c r="H71" s="82" t="s">
        <v>51</v>
      </c>
      <c r="I71" s="14">
        <f t="shared" si="11"/>
        <v>145.03427316614938</v>
      </c>
      <c r="J71" s="14">
        <f t="shared" si="11"/>
        <v>117.96456221981516</v>
      </c>
      <c r="K71" s="17"/>
      <c r="L71" s="12">
        <f t="shared" si="10"/>
        <v>-0.18664354538684458</v>
      </c>
      <c r="M71" s="10"/>
      <c r="N71" s="82" t="s">
        <v>51</v>
      </c>
      <c r="O71" s="14">
        <v>304.85065982998435</v>
      </c>
      <c r="P71" s="14">
        <v>195.33826310131656</v>
      </c>
      <c r="Q71" s="18"/>
      <c r="R71" s="13">
        <f t="shared" si="8"/>
        <v>-0.35923293323276062</v>
      </c>
    </row>
    <row r="72" spans="1:18" x14ac:dyDescent="0.2">
      <c r="A72" s="10"/>
      <c r="B72" s="81" t="s">
        <v>52</v>
      </c>
      <c r="C72" s="14">
        <v>91.547898254017866</v>
      </c>
      <c r="D72" s="14">
        <v>144.67098141799028</v>
      </c>
      <c r="F72" s="12">
        <f t="shared" si="9"/>
        <v>0.58027638184081343</v>
      </c>
      <c r="G72" s="10"/>
      <c r="H72" s="81" t="s">
        <v>52</v>
      </c>
      <c r="I72" s="14">
        <f t="shared" si="11"/>
        <v>135.99589763897185</v>
      </c>
      <c r="J72" s="14">
        <f t="shared" si="11"/>
        <v>285.32165076352186</v>
      </c>
      <c r="L72" s="12">
        <f t="shared" si="10"/>
        <v>1.0980165998901299</v>
      </c>
      <c r="M72" s="10"/>
      <c r="N72" s="81" t="s">
        <v>52</v>
      </c>
      <c r="O72" s="14">
        <v>227.54379589298972</v>
      </c>
      <c r="P72" s="14">
        <v>429.99263218151214</v>
      </c>
      <c r="Q72" s="4"/>
      <c r="R72" s="13">
        <f t="shared" si="8"/>
        <v>0.88971371640354868</v>
      </c>
    </row>
    <row r="73" spans="1:18" x14ac:dyDescent="0.2">
      <c r="A73" s="10"/>
      <c r="B73" s="80" t="s">
        <v>22</v>
      </c>
      <c r="C73" s="11">
        <v>4467.5844033160647</v>
      </c>
      <c r="D73" s="11">
        <v>5017.1181048580638</v>
      </c>
      <c r="E73" s="6"/>
      <c r="F73" s="12">
        <f t="shared" si="9"/>
        <v>0.12300466022177625</v>
      </c>
      <c r="G73" s="10"/>
      <c r="H73" s="80" t="s">
        <v>22</v>
      </c>
      <c r="I73" s="11">
        <f t="shared" si="11"/>
        <v>4556.7171304271869</v>
      </c>
      <c r="J73" s="11">
        <f t="shared" si="11"/>
        <v>6313.6851976531634</v>
      </c>
      <c r="K73" s="6"/>
      <c r="L73" s="12">
        <f t="shared" si="10"/>
        <v>0.38557760267670216</v>
      </c>
      <c r="M73" s="10"/>
      <c r="N73" s="80" t="s">
        <v>22</v>
      </c>
      <c r="O73" s="11">
        <v>9024.3015337432516</v>
      </c>
      <c r="P73" s="11">
        <v>11330.803302511227</v>
      </c>
      <c r="R73" s="13">
        <f t="shared" si="8"/>
        <v>0.25558784357366715</v>
      </c>
    </row>
    <row r="74" spans="1:18" x14ac:dyDescent="0.2">
      <c r="A74" s="10"/>
      <c r="B74" s="80" t="s">
        <v>11</v>
      </c>
      <c r="C74" s="11">
        <v>224.46861951546623</v>
      </c>
      <c r="D74" s="11">
        <v>219.57226717685609</v>
      </c>
      <c r="E74" s="6"/>
      <c r="F74" s="12">
        <f t="shared" si="9"/>
        <v>-2.1813081709057269E-2</v>
      </c>
      <c r="G74" s="10"/>
      <c r="H74" s="80" t="s">
        <v>11</v>
      </c>
      <c r="I74" s="11">
        <f t="shared" si="11"/>
        <v>218.39032666634739</v>
      </c>
      <c r="J74" s="11">
        <f t="shared" si="11"/>
        <v>270.97139747026966</v>
      </c>
      <c r="K74" s="6"/>
      <c r="L74" s="12">
        <f t="shared" si="10"/>
        <v>0.24076648268517231</v>
      </c>
      <c r="M74" s="10"/>
      <c r="N74" s="80" t="s">
        <v>11</v>
      </c>
      <c r="O74" s="11">
        <v>442.85894618181362</v>
      </c>
      <c r="P74" s="11">
        <v>490.54366464712575</v>
      </c>
      <c r="R74" s="13">
        <f t="shared" si="8"/>
        <v>0.10767473227408941</v>
      </c>
    </row>
    <row r="75" spans="1:18" x14ac:dyDescent="0.2">
      <c r="A75" s="10"/>
      <c r="B75" s="80" t="s">
        <v>53</v>
      </c>
      <c r="C75" s="11">
        <v>169.42557161795483</v>
      </c>
      <c r="D75" s="11">
        <v>417.25333152836322</v>
      </c>
      <c r="E75" s="6"/>
      <c r="F75" s="12">
        <f t="shared" si="9"/>
        <v>1.4627529808147623</v>
      </c>
      <c r="G75" s="10"/>
      <c r="H75" s="80" t="s">
        <v>53</v>
      </c>
      <c r="I75" s="11">
        <f t="shared" si="11"/>
        <v>238.62164909756697</v>
      </c>
      <c r="J75" s="11">
        <f t="shared" si="11"/>
        <v>319.50855154131352</v>
      </c>
      <c r="K75" s="6"/>
      <c r="L75" s="12">
        <f t="shared" si="10"/>
        <v>0.33897554035708533</v>
      </c>
      <c r="M75" s="10"/>
      <c r="N75" s="80" t="s">
        <v>53</v>
      </c>
      <c r="O75" s="11">
        <v>408.0472207155218</v>
      </c>
      <c r="P75" s="11">
        <v>736.76188306967674</v>
      </c>
      <c r="R75" s="13">
        <f t="shared" si="8"/>
        <v>0.80557995659851556</v>
      </c>
    </row>
    <row r="76" spans="1:18" x14ac:dyDescent="0.2">
      <c r="A76" s="10"/>
      <c r="B76" s="80" t="s">
        <v>52</v>
      </c>
      <c r="C76" s="11">
        <v>144.90374480213259</v>
      </c>
      <c r="D76" s="11">
        <v>135.14222197428109</v>
      </c>
      <c r="E76" s="6"/>
      <c r="F76" s="12">
        <f t="shared" si="9"/>
        <v>-6.7365566301829882E-2</v>
      </c>
      <c r="G76" s="10"/>
      <c r="H76" s="80" t="s">
        <v>52</v>
      </c>
      <c r="I76" s="11">
        <f t="shared" si="11"/>
        <v>112.85562508888947</v>
      </c>
      <c r="J76" s="11">
        <f t="shared" si="11"/>
        <v>137.97796325097818</v>
      </c>
      <c r="K76" s="6"/>
      <c r="L76" s="12">
        <f t="shared" si="10"/>
        <v>0.22260599010728432</v>
      </c>
      <c r="M76" s="10"/>
      <c r="N76" s="80" t="s">
        <v>52</v>
      </c>
      <c r="O76" s="11">
        <v>257.75936989102206</v>
      </c>
      <c r="P76" s="11">
        <v>273.12018522525926</v>
      </c>
      <c r="R76" s="13">
        <f t="shared" si="8"/>
        <v>5.9593625406252348E-2</v>
      </c>
    </row>
    <row r="77" spans="1:18" ht="11.25" customHeight="1" thickBot="1" x14ac:dyDescent="0.25">
      <c r="A77" s="6"/>
      <c r="B77" s="83"/>
      <c r="C77" s="6"/>
      <c r="D77" s="6"/>
      <c r="E77" s="6"/>
      <c r="F77" s="6"/>
      <c r="G77" s="6"/>
      <c r="H77" s="83"/>
      <c r="I77" s="6"/>
      <c r="J77" s="6"/>
      <c r="K77" s="6"/>
      <c r="L77" s="6"/>
      <c r="M77" s="6"/>
      <c r="N77" s="83"/>
      <c r="O77" s="6"/>
      <c r="P77" s="6"/>
      <c r="R77" s="3"/>
    </row>
    <row r="78" spans="1:18" ht="26.25" thickBot="1" x14ac:dyDescent="0.25">
      <c r="A78" s="19"/>
      <c r="B78" s="84" t="s">
        <v>61</v>
      </c>
      <c r="C78" s="20">
        <f>C64+C73+C74+C75+C76</f>
        <v>15184.034941438735</v>
      </c>
      <c r="D78" s="21">
        <f>D64+D73+D74+D75+D76</f>
        <v>20225.655058835018</v>
      </c>
      <c r="E78" s="6"/>
      <c r="F78" s="22">
        <f>IF(C78,D78/C78-1,"")</f>
        <v>0.33203428053482686</v>
      </c>
      <c r="G78" s="19"/>
      <c r="H78" s="84" t="s">
        <v>61</v>
      </c>
      <c r="I78" s="20">
        <f>I64+I73+I74+I75+I76</f>
        <v>12993.726356276455</v>
      </c>
      <c r="J78" s="21">
        <f>J64+J73+J74+J75+J76</f>
        <v>22727.47938073663</v>
      </c>
      <c r="K78" s="6"/>
      <c r="L78" s="22">
        <f>IF(I78,J78/I78-1,"")</f>
        <v>0.74911174497363553</v>
      </c>
      <c r="M78" s="19"/>
      <c r="N78" s="84" t="s">
        <v>61</v>
      </c>
      <c r="O78" s="20">
        <f>SUM(O64,O73:O76)</f>
        <v>28177.761297715191</v>
      </c>
      <c r="P78" s="21">
        <f>SUM(P64,P73:P76)</f>
        <v>42953.134439571651</v>
      </c>
      <c r="R78" s="23">
        <f>IF(O78,P78/O78-1,"")</f>
        <v>0.52436291818025049</v>
      </c>
    </row>
    <row r="79" spans="1:18" s="6" customFormat="1" ht="6" customHeight="1" thickBot="1" x14ac:dyDescent="0.25">
      <c r="A79" s="24"/>
      <c r="B79" s="85"/>
      <c r="C79" s="25"/>
      <c r="D79" s="25"/>
      <c r="E79" s="26"/>
      <c r="F79" s="24"/>
      <c r="G79" s="24"/>
      <c r="H79" s="85"/>
      <c r="I79" s="25"/>
      <c r="J79" s="25"/>
      <c r="K79" s="26"/>
      <c r="L79" s="24"/>
      <c r="M79" s="24"/>
      <c r="N79" s="85"/>
      <c r="O79" s="25"/>
      <c r="P79" s="25"/>
      <c r="Q79" s="26"/>
      <c r="R79" s="24"/>
    </row>
    <row r="80" spans="1:18" ht="16.5" customHeight="1" thickBot="1" x14ac:dyDescent="0.25">
      <c r="A80" s="6"/>
      <c r="B80" s="86" t="s">
        <v>62</v>
      </c>
      <c r="C80" s="20">
        <v>30.768017316766446</v>
      </c>
      <c r="D80" s="21">
        <v>108.98386589772758</v>
      </c>
      <c r="E80" s="17"/>
      <c r="F80" s="22">
        <f>IF(C80,D80/C80-1,"")</f>
        <v>2.5421153328049804</v>
      </c>
      <c r="G80" s="17"/>
      <c r="H80" s="86" t="s">
        <v>62</v>
      </c>
      <c r="I80" s="20">
        <v>385.64403124896876</v>
      </c>
      <c r="J80" s="21">
        <v>237.83031976814249</v>
      </c>
      <c r="K80" s="17"/>
      <c r="L80" s="22">
        <f>IF(I80,J80/I80-1,"")</f>
        <v>-0.3832905464713362</v>
      </c>
      <c r="M80" s="6"/>
      <c r="N80" s="86" t="s">
        <v>62</v>
      </c>
      <c r="O80" s="20">
        <v>416.41204856573518</v>
      </c>
      <c r="P80" s="21">
        <v>346.81418566587007</v>
      </c>
      <c r="Q80" s="6"/>
      <c r="R80" s="22">
        <f>IF(O80,P80/O80-1,"")</f>
        <v>-0.16713700561639322</v>
      </c>
    </row>
    <row r="81" spans="1:18" s="6" customFormat="1" ht="6" customHeight="1" thickBot="1" x14ac:dyDescent="0.25">
      <c r="A81" s="24"/>
      <c r="B81" s="83"/>
      <c r="C81" s="28"/>
      <c r="D81" s="28"/>
      <c r="E81" s="29"/>
      <c r="F81" s="30"/>
      <c r="G81" s="30"/>
      <c r="H81" s="83"/>
      <c r="I81" s="28"/>
      <c r="J81" s="28"/>
      <c r="K81" s="29"/>
      <c r="L81" s="30"/>
      <c r="M81" s="24"/>
      <c r="N81" s="83"/>
      <c r="O81" s="25"/>
      <c r="P81" s="25"/>
      <c r="Q81" s="26"/>
      <c r="R81" s="24"/>
    </row>
    <row r="82" spans="1:18" ht="16.5" customHeight="1" thickBot="1" x14ac:dyDescent="0.25">
      <c r="A82" s="6"/>
      <c r="B82" s="87" t="s">
        <v>56</v>
      </c>
      <c r="C82" s="20">
        <f>C78+C80</f>
        <v>15214.802958755501</v>
      </c>
      <c r="D82" s="20">
        <f>D78+D80</f>
        <v>20334.638924732746</v>
      </c>
      <c r="E82" s="17"/>
      <c r="F82" s="22">
        <f>IF(C82,D82/C82-1,"")</f>
        <v>0.33650359980711997</v>
      </c>
      <c r="G82" s="17"/>
      <c r="H82" s="87" t="s">
        <v>56</v>
      </c>
      <c r="I82" s="20">
        <f>I80+I78</f>
        <v>13379.370387525423</v>
      </c>
      <c r="J82" s="21">
        <f>J80+J78</f>
        <v>22965.309700504771</v>
      </c>
      <c r="K82" s="17"/>
      <c r="L82" s="22">
        <f>IF(I82,J82/I82-1,"")</f>
        <v>0.71647163022835736</v>
      </c>
      <c r="M82" s="6"/>
      <c r="N82" s="87" t="s">
        <v>56</v>
      </c>
      <c r="O82" s="20">
        <f>O78+O80</f>
        <v>28594.173346280928</v>
      </c>
      <c r="P82" s="21">
        <f>P78+P80</f>
        <v>43299.948625237521</v>
      </c>
      <c r="Q82" s="6"/>
      <c r="R82" s="22">
        <f>IF(O82,P82/O82-1,"")</f>
        <v>0.51429272323654307</v>
      </c>
    </row>
    <row r="83" spans="1:18" s="37" customFormat="1" x14ac:dyDescent="0.2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R83" s="38"/>
    </row>
    <row r="86" spans="1:18" ht="18" x14ac:dyDescent="0.25">
      <c r="B86" s="88" t="s">
        <v>43</v>
      </c>
    </row>
    <row r="88" spans="1:18" x14ac:dyDescent="0.2">
      <c r="B88" s="89" t="s">
        <v>63</v>
      </c>
    </row>
  </sheetData>
  <mergeCells count="9">
    <mergeCell ref="C60:F60"/>
    <mergeCell ref="I60:L60"/>
    <mergeCell ref="O60:R60"/>
    <mergeCell ref="C5:F5"/>
    <mergeCell ref="I5:L5"/>
    <mergeCell ref="O5:R5"/>
    <mergeCell ref="C33:F33"/>
    <mergeCell ref="I33:L33"/>
    <mergeCell ref="O33:R3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zoomScale="77" zoomScaleNormal="77" workbookViewId="0">
      <selection activeCell="H5" sqref="H5"/>
    </sheetView>
  </sheetViews>
  <sheetFormatPr defaultColWidth="9.140625" defaultRowHeight="12.75" outlineLevelRow="1" x14ac:dyDescent="0.2"/>
  <cols>
    <col min="1" max="1" width="6.28515625" style="39" customWidth="1"/>
    <col min="2" max="2" width="37" style="39" bestFit="1" customWidth="1"/>
    <col min="3" max="4" width="10.42578125" style="39" customWidth="1"/>
    <col min="5" max="5" width="8.28515625" style="39" customWidth="1"/>
    <col min="6" max="7" width="11" style="39" customWidth="1"/>
    <col min="8" max="8" width="37" style="39" bestFit="1" customWidth="1"/>
    <col min="9" max="9" width="10.42578125" style="39" customWidth="1"/>
    <col min="10" max="10" width="11.140625" style="39" customWidth="1"/>
    <col min="11" max="11" width="9.28515625" style="39" customWidth="1"/>
    <col min="12" max="12" width="11.7109375" style="39" customWidth="1"/>
    <col min="13" max="13" width="10" style="39" customWidth="1"/>
    <col min="14" max="14" width="31.140625" style="41" customWidth="1"/>
    <col min="15" max="15" width="10.28515625" style="41" customWidth="1"/>
    <col min="16" max="16" width="12.140625" style="41" customWidth="1"/>
    <col min="17" max="17" width="5.5703125" style="41" customWidth="1"/>
    <col min="18" max="18" width="10" style="39" bestFit="1" customWidth="1"/>
    <col min="19" max="19" width="9" style="41" customWidth="1"/>
    <col min="20" max="20" width="10.42578125" style="41" customWidth="1"/>
    <col min="21" max="23" width="9.140625" style="41"/>
    <col min="24" max="24" width="8.42578125" style="41" customWidth="1"/>
    <col min="25" max="25" width="2.42578125" style="41" customWidth="1"/>
    <col min="26" max="16384" width="9.140625" style="41"/>
  </cols>
  <sheetData>
    <row r="1" spans="1:19" ht="18" x14ac:dyDescent="0.2">
      <c r="B1" s="40" t="s">
        <v>36</v>
      </c>
    </row>
    <row r="2" spans="1:19" ht="15.75" x14ac:dyDescent="0.2">
      <c r="B2" s="43"/>
    </row>
    <row r="3" spans="1:19" ht="20.25" x14ac:dyDescent="0.25">
      <c r="A3" s="41"/>
      <c r="B3" s="92" t="s">
        <v>37</v>
      </c>
      <c r="C3" s="93"/>
      <c r="D3" s="93"/>
      <c r="E3" s="93"/>
      <c r="F3" s="93"/>
      <c r="G3" s="76"/>
      <c r="H3" s="41"/>
      <c r="I3" s="77"/>
      <c r="J3" s="41"/>
      <c r="M3" s="41"/>
      <c r="Q3" s="39"/>
      <c r="R3" s="41"/>
      <c r="S3" s="39"/>
    </row>
    <row r="4" spans="1:19" ht="18" x14ac:dyDescent="0.2">
      <c r="B4" s="40"/>
    </row>
    <row r="5" spans="1:19" ht="45" customHeight="1" x14ac:dyDescent="0.2">
      <c r="A5" s="42"/>
      <c r="B5" s="2" t="s">
        <v>0</v>
      </c>
      <c r="C5" s="91" t="s">
        <v>23</v>
      </c>
      <c r="D5" s="91"/>
      <c r="E5" s="91"/>
      <c r="F5" s="91"/>
      <c r="G5" s="42"/>
      <c r="H5" s="41"/>
      <c r="I5" s="91" t="s">
        <v>27</v>
      </c>
      <c r="J5" s="91"/>
      <c r="K5" s="91"/>
      <c r="L5" s="91"/>
      <c r="M5" s="42"/>
      <c r="O5" s="91" t="s">
        <v>31</v>
      </c>
      <c r="P5" s="91"/>
      <c r="Q5" s="91"/>
      <c r="R5" s="91"/>
    </row>
    <row r="6" spans="1:19" ht="15.75" customHeight="1" x14ac:dyDescent="0.2">
      <c r="A6" s="42"/>
      <c r="B6" s="43"/>
      <c r="C6" s="42"/>
      <c r="D6" s="42"/>
      <c r="E6" s="42"/>
      <c r="F6" s="42"/>
      <c r="G6" s="42"/>
      <c r="H6" s="43"/>
      <c r="I6" s="42"/>
      <c r="J6" s="42"/>
      <c r="K6" s="42"/>
      <c r="L6" s="42"/>
      <c r="M6" s="42"/>
      <c r="N6" s="43"/>
      <c r="O6" s="42"/>
      <c r="P6" s="42"/>
      <c r="Q6" s="42"/>
      <c r="R6" s="42"/>
    </row>
    <row r="7" spans="1:19" x14ac:dyDescent="0.2">
      <c r="B7" s="41"/>
      <c r="C7" s="41"/>
      <c r="D7" s="41"/>
      <c r="E7" s="41"/>
      <c r="H7" s="41"/>
      <c r="I7" s="41"/>
      <c r="J7" s="41"/>
      <c r="K7" s="41"/>
    </row>
    <row r="8" spans="1:19" ht="22.5" x14ac:dyDescent="0.2">
      <c r="A8" s="44"/>
      <c r="B8" s="41"/>
      <c r="C8" s="45" t="s">
        <v>24</v>
      </c>
      <c r="D8" s="45" t="s">
        <v>25</v>
      </c>
      <c r="E8" s="41"/>
      <c r="F8" s="45" t="s">
        <v>26</v>
      </c>
      <c r="G8" s="44"/>
      <c r="H8" s="41"/>
      <c r="I8" s="45" t="s">
        <v>28</v>
      </c>
      <c r="J8" s="45" t="s">
        <v>29</v>
      </c>
      <c r="K8" s="41"/>
      <c r="L8" s="45" t="s">
        <v>30</v>
      </c>
      <c r="M8" s="44"/>
      <c r="O8" s="45" t="s">
        <v>32</v>
      </c>
      <c r="P8" s="45" t="s">
        <v>33</v>
      </c>
      <c r="R8" s="45" t="s">
        <v>34</v>
      </c>
    </row>
    <row r="9" spans="1:19" x14ac:dyDescent="0.2">
      <c r="A9" s="46"/>
      <c r="B9" s="47" t="s">
        <v>1</v>
      </c>
      <c r="C9" s="48">
        <f>SUM(C10:C11,C13:C17)</f>
        <v>9743.3794678674403</v>
      </c>
      <c r="D9" s="48">
        <f>SUM(D10:D11,D13:D17)</f>
        <v>13893.546907769862</v>
      </c>
      <c r="E9" s="41"/>
      <c r="F9" s="49">
        <f>IF(C9,D9/C9-1,"")</f>
        <v>0.4259474295945469</v>
      </c>
      <c r="G9" s="46"/>
      <c r="H9" s="47" t="s">
        <v>1</v>
      </c>
      <c r="I9" s="48">
        <f>SUM(I10:I11,I13:I17)</f>
        <v>7555.8053344464961</v>
      </c>
      <c r="J9" s="48">
        <f>SUM(J10:J11,J13:J17)</f>
        <v>15034.534810458032</v>
      </c>
      <c r="K9" s="41"/>
      <c r="L9" s="49">
        <f>IF(I9,J9/I9-1,"")</f>
        <v>0.98979912067300413</v>
      </c>
      <c r="M9" s="46"/>
      <c r="N9" s="47" t="s">
        <v>1</v>
      </c>
      <c r="O9" s="48">
        <f>SUM(O10:O11,O13:O17)</f>
        <v>17299.184802313939</v>
      </c>
      <c r="P9" s="48">
        <f>SUM(P10:P11,P13:P17)</f>
        <v>28928.081718227899</v>
      </c>
      <c r="R9" s="49">
        <f t="shared" ref="R9:R21" si="0">IF(O9,P9/O9-1,"")</f>
        <v>0.67222224912924666</v>
      </c>
    </row>
    <row r="10" spans="1:19" x14ac:dyDescent="0.2">
      <c r="A10" s="46"/>
      <c r="B10" s="50" t="s">
        <v>2</v>
      </c>
      <c r="C10" s="51">
        <v>6059.4414271068727</v>
      </c>
      <c r="D10" s="51">
        <v>8098.2259339682478</v>
      </c>
      <c r="F10" s="49">
        <f t="shared" ref="F10:F21" si="1">IF(C10,D10/C10-1,"")</f>
        <v>0.33646410009689776</v>
      </c>
      <c r="G10" s="46"/>
      <c r="H10" s="50" t="s">
        <v>2</v>
      </c>
      <c r="I10" s="51">
        <f>O10-C10</f>
        <v>4551.4544275720364</v>
      </c>
      <c r="J10" s="51">
        <f>P10-D10</f>
        <v>8392.1448125048864</v>
      </c>
      <c r="L10" s="49">
        <f t="shared" ref="L10:L21" si="2">IF(I10,J10/I10-1,"")</f>
        <v>0.84383804035618093</v>
      </c>
      <c r="M10" s="46"/>
      <c r="N10" s="50" t="s">
        <v>2</v>
      </c>
      <c r="O10" s="51">
        <v>10610.895854678909</v>
      </c>
      <c r="P10" s="51">
        <v>16490.370746473134</v>
      </c>
      <c r="Q10" s="39"/>
      <c r="R10" s="49">
        <f t="shared" si="0"/>
        <v>0.55409787941718913</v>
      </c>
    </row>
    <row r="11" spans="1:19" x14ac:dyDescent="0.2">
      <c r="A11" s="46"/>
      <c r="B11" s="50" t="s">
        <v>3</v>
      </c>
      <c r="C11" s="51">
        <v>1123.8017258050875</v>
      </c>
      <c r="D11" s="51">
        <v>1479.350412543625</v>
      </c>
      <c r="F11" s="49">
        <f t="shared" si="1"/>
        <v>0.31638026403974751</v>
      </c>
      <c r="G11" s="46"/>
      <c r="H11" s="50" t="s">
        <v>3</v>
      </c>
      <c r="I11" s="51">
        <f>O11-C11</f>
        <v>985.92373298180178</v>
      </c>
      <c r="J11" s="51">
        <f>P11-D11</f>
        <v>1743.0168469317039</v>
      </c>
      <c r="L11" s="49">
        <f t="shared" si="2"/>
        <v>0.76790231193661351</v>
      </c>
      <c r="M11" s="46"/>
      <c r="N11" s="50" t="s">
        <v>3</v>
      </c>
      <c r="O11" s="51">
        <v>2109.7254587868892</v>
      </c>
      <c r="P11" s="51">
        <v>3222.3672594753289</v>
      </c>
      <c r="Q11" s="39"/>
      <c r="R11" s="49">
        <f t="shared" si="0"/>
        <v>0.52738700955346984</v>
      </c>
    </row>
    <row r="12" spans="1:19" x14ac:dyDescent="0.2">
      <c r="A12" s="46"/>
      <c r="B12" s="50" t="s">
        <v>4</v>
      </c>
      <c r="C12" s="52">
        <f>SUM(C13:C16)</f>
        <v>2470.1694877970131</v>
      </c>
      <c r="D12" s="52">
        <f>SUM(D13:D16)</f>
        <v>4181.9218631736258</v>
      </c>
      <c r="F12" s="49">
        <f t="shared" si="1"/>
        <v>0.69296960545942765</v>
      </c>
      <c r="G12" s="46"/>
      <c r="H12" s="50" t="s">
        <v>4</v>
      </c>
      <c r="I12" s="52">
        <f>SUM(I13:I16)</f>
        <v>1885.4822629794382</v>
      </c>
      <c r="J12" s="52">
        <f>SUM(J13:J16)</f>
        <v>4622.0309137394524</v>
      </c>
      <c r="L12" s="49">
        <f t="shared" si="2"/>
        <v>1.4513786231198598</v>
      </c>
      <c r="M12" s="46"/>
      <c r="N12" s="50" t="s">
        <v>4</v>
      </c>
      <c r="O12" s="52">
        <f>SUM(O13:O16)</f>
        <v>4355.6517507764511</v>
      </c>
      <c r="P12" s="52">
        <f>SUM(P13:P16)</f>
        <v>8803.9527769130782</v>
      </c>
      <c r="Q12" s="39"/>
      <c r="R12" s="49">
        <f t="shared" si="0"/>
        <v>1.0212710475174376</v>
      </c>
    </row>
    <row r="13" spans="1:19" x14ac:dyDescent="0.2">
      <c r="A13" s="46"/>
      <c r="B13" s="53" t="s">
        <v>5</v>
      </c>
      <c r="C13" s="51">
        <v>522.51587657726975</v>
      </c>
      <c r="D13" s="51">
        <v>785.74167741292172</v>
      </c>
      <c r="E13" s="54"/>
      <c r="F13" s="49">
        <f t="shared" si="1"/>
        <v>0.50376612967228396</v>
      </c>
      <c r="G13" s="46"/>
      <c r="H13" s="53" t="s">
        <v>5</v>
      </c>
      <c r="I13" s="51">
        <f>O13-C13</f>
        <v>544.83492017761989</v>
      </c>
      <c r="J13" s="51">
        <f>P13-D13</f>
        <v>1021.6376681124552</v>
      </c>
      <c r="K13" s="54"/>
      <c r="L13" s="49">
        <f t="shared" si="2"/>
        <v>0.87513250395072761</v>
      </c>
      <c r="M13" s="46"/>
      <c r="N13" s="53" t="s">
        <v>5</v>
      </c>
      <c r="O13" s="51">
        <v>1067.3507967548896</v>
      </c>
      <c r="P13" s="51">
        <v>1807.3793455253769</v>
      </c>
      <c r="Q13" s="54"/>
      <c r="R13" s="49">
        <f t="shared" si="0"/>
        <v>0.69333208071837893</v>
      </c>
    </row>
    <row r="14" spans="1:19" x14ac:dyDescent="0.2">
      <c r="A14" s="46"/>
      <c r="B14" s="53" t="s">
        <v>6</v>
      </c>
      <c r="C14" s="51">
        <v>1218.1579676649708</v>
      </c>
      <c r="D14" s="51">
        <v>2239.0124248464704</v>
      </c>
      <c r="E14" s="54"/>
      <c r="F14" s="49">
        <f t="shared" si="1"/>
        <v>0.83803126054195332</v>
      </c>
      <c r="G14" s="46"/>
      <c r="H14" s="53" t="s">
        <v>6</v>
      </c>
      <c r="I14" s="51">
        <f t="shared" ref="I14:J21" si="3">O14-C14</f>
        <v>788.23535900947559</v>
      </c>
      <c r="J14" s="51">
        <f t="shared" si="3"/>
        <v>2306.920469602233</v>
      </c>
      <c r="K14" s="54"/>
      <c r="L14" s="49">
        <f t="shared" si="2"/>
        <v>1.9266899070617574</v>
      </c>
      <c r="M14" s="46"/>
      <c r="N14" s="53" t="s">
        <v>6</v>
      </c>
      <c r="O14" s="51">
        <v>2006.3933266744464</v>
      </c>
      <c r="P14" s="51">
        <v>4545.9328944487033</v>
      </c>
      <c r="Q14" s="54"/>
      <c r="R14" s="49">
        <f t="shared" si="0"/>
        <v>1.265723691367878</v>
      </c>
    </row>
    <row r="15" spans="1:19" x14ac:dyDescent="0.2">
      <c r="A15" s="46"/>
      <c r="B15" s="53" t="s">
        <v>7</v>
      </c>
      <c r="C15" s="51">
        <v>579.93819167080903</v>
      </c>
      <c r="D15" s="51">
        <v>1080.2260456158406</v>
      </c>
      <c r="E15" s="54"/>
      <c r="F15" s="49">
        <f t="shared" si="1"/>
        <v>0.86265719542231922</v>
      </c>
      <c r="G15" s="46"/>
      <c r="H15" s="53" t="s">
        <v>7</v>
      </c>
      <c r="I15" s="51">
        <f t="shared" si="3"/>
        <v>411.56515480001713</v>
      </c>
      <c r="J15" s="51">
        <f t="shared" si="3"/>
        <v>1177.0466240012051</v>
      </c>
      <c r="K15" s="54"/>
      <c r="L15" s="49">
        <f t="shared" si="2"/>
        <v>1.8599277909548531</v>
      </c>
      <c r="M15" s="46"/>
      <c r="N15" s="53" t="s">
        <v>7</v>
      </c>
      <c r="O15" s="51">
        <v>991.50334647082616</v>
      </c>
      <c r="P15" s="51">
        <v>2257.2726696170457</v>
      </c>
      <c r="Q15" s="54"/>
      <c r="R15" s="49">
        <f t="shared" si="0"/>
        <v>1.2766162894473534</v>
      </c>
    </row>
    <row r="16" spans="1:19" x14ac:dyDescent="0.2">
      <c r="A16" s="46"/>
      <c r="B16" s="53" t="s">
        <v>8</v>
      </c>
      <c r="C16" s="51">
        <v>149.55745188396327</v>
      </c>
      <c r="D16" s="51">
        <v>76.94171529839295</v>
      </c>
      <c r="E16" s="54"/>
      <c r="F16" s="49">
        <f t="shared" si="1"/>
        <v>-0.48553740165291459</v>
      </c>
      <c r="G16" s="46"/>
      <c r="H16" s="53" t="s">
        <v>8</v>
      </c>
      <c r="I16" s="51">
        <f t="shared" si="3"/>
        <v>140.84682899232581</v>
      </c>
      <c r="J16" s="51">
        <f t="shared" si="3"/>
        <v>116.42615202356001</v>
      </c>
      <c r="K16" s="54"/>
      <c r="L16" s="49">
        <f t="shared" si="2"/>
        <v>-0.17338464162438749</v>
      </c>
      <c r="M16" s="46"/>
      <c r="N16" s="53" t="s">
        <v>8</v>
      </c>
      <c r="O16" s="51">
        <v>290.40428087628908</v>
      </c>
      <c r="P16" s="51">
        <v>193.36786732195296</v>
      </c>
      <c r="Q16" s="54"/>
      <c r="R16" s="49">
        <f t="shared" si="0"/>
        <v>-0.33414250389674249</v>
      </c>
    </row>
    <row r="17" spans="1:18" x14ac:dyDescent="0.2">
      <c r="A17" s="46"/>
      <c r="B17" s="50" t="s">
        <v>9</v>
      </c>
      <c r="C17" s="51">
        <v>89.966827158467567</v>
      </c>
      <c r="D17" s="51">
        <v>134.04869808436365</v>
      </c>
      <c r="F17" s="49">
        <f t="shared" si="1"/>
        <v>0.48997916585688062</v>
      </c>
      <c r="G17" s="46"/>
      <c r="H17" s="50" t="s">
        <v>9</v>
      </c>
      <c r="I17" s="51">
        <f t="shared" si="3"/>
        <v>132.94491091321984</v>
      </c>
      <c r="J17" s="51">
        <f t="shared" si="3"/>
        <v>277.34223728198958</v>
      </c>
      <c r="L17" s="49">
        <f t="shared" si="2"/>
        <v>1.0861440680721168</v>
      </c>
      <c r="M17" s="46"/>
      <c r="N17" s="50" t="s">
        <v>9</v>
      </c>
      <c r="O17" s="51">
        <v>222.91173807168741</v>
      </c>
      <c r="P17" s="51">
        <v>411.39093536635323</v>
      </c>
      <c r="Q17" s="39"/>
      <c r="R17" s="49">
        <f t="shared" si="0"/>
        <v>0.84553285046860904</v>
      </c>
    </row>
    <row r="18" spans="1:18" x14ac:dyDescent="0.2">
      <c r="A18" s="46"/>
      <c r="B18" s="47" t="s">
        <v>10</v>
      </c>
      <c r="C18" s="48">
        <v>3054.0696081428136</v>
      </c>
      <c r="D18" s="48">
        <v>3445.7677851790722</v>
      </c>
      <c r="E18" s="41"/>
      <c r="F18" s="49">
        <f t="shared" si="1"/>
        <v>0.12825450212133549</v>
      </c>
      <c r="G18" s="46"/>
      <c r="H18" s="47" t="s">
        <v>10</v>
      </c>
      <c r="I18" s="48">
        <f>O18-C18</f>
        <v>3012.6531301887785</v>
      </c>
      <c r="J18" s="48">
        <f t="shared" si="3"/>
        <v>4306.182245297101</v>
      </c>
      <c r="K18" s="41"/>
      <c r="L18" s="49">
        <f t="shared" si="2"/>
        <v>0.42936543279619688</v>
      </c>
      <c r="M18" s="46"/>
      <c r="N18" s="47" t="s">
        <v>10</v>
      </c>
      <c r="O18" s="48">
        <v>6066.7227383315922</v>
      </c>
      <c r="P18" s="48">
        <v>7751.9500304761732</v>
      </c>
      <c r="R18" s="49">
        <f t="shared" si="0"/>
        <v>0.277782151061025</v>
      </c>
    </row>
    <row r="19" spans="1:18" x14ac:dyDescent="0.2">
      <c r="A19" s="46"/>
      <c r="B19" s="47" t="s">
        <v>11</v>
      </c>
      <c r="C19" s="48">
        <v>187.26464213685509</v>
      </c>
      <c r="D19" s="48">
        <v>184.60109011227584</v>
      </c>
      <c r="E19" s="41"/>
      <c r="F19" s="49">
        <f t="shared" si="1"/>
        <v>-1.4223464687117437E-2</v>
      </c>
      <c r="G19" s="46"/>
      <c r="H19" s="47" t="s">
        <v>11</v>
      </c>
      <c r="I19" s="48">
        <f>O19-C19</f>
        <v>170.57326931688712</v>
      </c>
      <c r="J19" s="48">
        <f t="shared" si="3"/>
        <v>220.38757004962085</v>
      </c>
      <c r="K19" s="41"/>
      <c r="L19" s="49">
        <f t="shared" si="2"/>
        <v>0.29204048754081069</v>
      </c>
      <c r="M19" s="46"/>
      <c r="N19" s="47" t="s">
        <v>11</v>
      </c>
      <c r="O19" s="48">
        <v>357.83791145374221</v>
      </c>
      <c r="P19" s="48">
        <v>404.98866016189669</v>
      </c>
      <c r="R19" s="49">
        <f t="shared" si="0"/>
        <v>0.13176566037008541</v>
      </c>
    </row>
    <row r="20" spans="1:18" x14ac:dyDescent="0.2">
      <c r="A20" s="46"/>
      <c r="B20" s="47" t="s">
        <v>12</v>
      </c>
      <c r="C20" s="48">
        <v>166.81347126155183</v>
      </c>
      <c r="D20" s="48">
        <v>318.60903412165851</v>
      </c>
      <c r="E20" s="41"/>
      <c r="F20" s="49">
        <f t="shared" si="1"/>
        <v>0.90997184886885951</v>
      </c>
      <c r="G20" s="46"/>
      <c r="H20" s="47" t="s">
        <v>12</v>
      </c>
      <c r="I20" s="48">
        <f>O20-C20</f>
        <v>198.54829367264685</v>
      </c>
      <c r="J20" s="48">
        <f t="shared" si="3"/>
        <v>236.319862097086</v>
      </c>
      <c r="K20" s="41"/>
      <c r="L20" s="49">
        <f t="shared" si="2"/>
        <v>0.19023869571356977</v>
      </c>
      <c r="M20" s="46"/>
      <c r="N20" s="47" t="s">
        <v>12</v>
      </c>
      <c r="O20" s="48">
        <v>365.36176493419867</v>
      </c>
      <c r="P20" s="48">
        <v>554.92889621874451</v>
      </c>
      <c r="R20" s="49">
        <f t="shared" si="0"/>
        <v>0.51884775441318198</v>
      </c>
    </row>
    <row r="21" spans="1:18" x14ac:dyDescent="0.2">
      <c r="A21" s="46"/>
      <c r="B21" s="47" t="s">
        <v>9</v>
      </c>
      <c r="C21" s="48">
        <v>128.01721384368909</v>
      </c>
      <c r="D21" s="48">
        <v>118.06804272458221</v>
      </c>
      <c r="E21" s="41"/>
      <c r="F21" s="49">
        <f t="shared" si="1"/>
        <v>-7.7717447680551444E-2</v>
      </c>
      <c r="G21" s="46"/>
      <c r="H21" s="47" t="s">
        <v>9</v>
      </c>
      <c r="I21" s="48">
        <f>O21-C21</f>
        <v>95.558650061957508</v>
      </c>
      <c r="J21" s="48">
        <f t="shared" si="3"/>
        <v>117.21304636901276</v>
      </c>
      <c r="K21" s="41"/>
      <c r="L21" s="49">
        <f t="shared" si="2"/>
        <v>0.22660843673508535</v>
      </c>
      <c r="M21" s="46"/>
      <c r="N21" s="47" t="s">
        <v>9</v>
      </c>
      <c r="O21" s="48">
        <v>223.5758639056466</v>
      </c>
      <c r="P21" s="48">
        <v>235.28108909359497</v>
      </c>
      <c r="R21" s="49">
        <f t="shared" si="0"/>
        <v>5.2354601178632665E-2</v>
      </c>
    </row>
    <row r="22" spans="1:18" ht="11.25" customHeight="1" thickBot="1" x14ac:dyDescent="0.25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R22" s="41"/>
    </row>
    <row r="23" spans="1:18" ht="16.5" thickBot="1" x14ac:dyDescent="0.25">
      <c r="A23" s="55"/>
      <c r="B23" s="56" t="s">
        <v>13</v>
      </c>
      <c r="C23" s="57">
        <f>C9+C18+C19+C20+C21</f>
        <v>13279.54440325235</v>
      </c>
      <c r="D23" s="58">
        <f>D9+D18+D19+D20+D21</f>
        <v>17960.59285990745</v>
      </c>
      <c r="E23" s="41"/>
      <c r="F23" s="59">
        <f>IF(C23,D23/C23-1,"")</f>
        <v>0.3525006818388019</v>
      </c>
      <c r="G23" s="55"/>
      <c r="H23" s="56" t="s">
        <v>13</v>
      </c>
      <c r="I23" s="57">
        <f>I9+I18+I19+I20+I21</f>
        <v>11033.138677686766</v>
      </c>
      <c r="J23" s="58">
        <f>J9+J18+J19+J20+J21</f>
        <v>19914.637534270852</v>
      </c>
      <c r="K23" s="41"/>
      <c r="L23" s="59">
        <f>IF(I23,J23/I23-1,"")</f>
        <v>0.80498388681961197</v>
      </c>
      <c r="M23" s="55"/>
      <c r="N23" s="56" t="s">
        <v>13</v>
      </c>
      <c r="O23" s="57">
        <f>SUM(O9,O18:O21)</f>
        <v>24312.683080939118</v>
      </c>
      <c r="P23" s="58">
        <f>SUM(P9,P18:P21)</f>
        <v>37875.23039417831</v>
      </c>
      <c r="R23" s="59">
        <f>IF(O23,P23/O23-1,"")</f>
        <v>0.55783836231024964</v>
      </c>
    </row>
    <row r="24" spans="1:18" ht="6" customHeight="1" thickBot="1" x14ac:dyDescent="0.25">
      <c r="A24" s="60"/>
      <c r="B24" s="61"/>
      <c r="C24" s="62"/>
      <c r="D24" s="62"/>
      <c r="E24" s="63"/>
      <c r="F24" s="60"/>
      <c r="G24" s="60"/>
      <c r="H24" s="61"/>
      <c r="I24" s="62"/>
      <c r="J24" s="62"/>
      <c r="K24" s="63"/>
      <c r="L24" s="60"/>
      <c r="M24" s="60"/>
      <c r="N24" s="61"/>
      <c r="O24" s="62"/>
      <c r="P24" s="62"/>
      <c r="Q24" s="63"/>
      <c r="R24" s="60"/>
    </row>
    <row r="25" spans="1:18" ht="16.5" customHeight="1" thickBot="1" x14ac:dyDescent="0.25">
      <c r="A25" s="41"/>
      <c r="B25" s="56" t="s">
        <v>14</v>
      </c>
      <c r="C25" s="57">
        <v>30.477145599223427</v>
      </c>
      <c r="D25" s="57">
        <v>99.501213331859333</v>
      </c>
      <c r="E25" s="54"/>
      <c r="F25" s="59">
        <f>IF(C25,D25/C25-1,"")</f>
        <v>2.2647812442906292</v>
      </c>
      <c r="G25" s="46"/>
      <c r="H25" s="56" t="s">
        <v>14</v>
      </c>
      <c r="I25" s="57">
        <f>O25-C25</f>
        <v>353.14275271000542</v>
      </c>
      <c r="J25" s="57">
        <f>P25-D25</f>
        <v>228.93879359599072</v>
      </c>
      <c r="K25" s="54"/>
      <c r="L25" s="59">
        <f>IF(I25,J25/I25-1,"")</f>
        <v>-0.35171034421881175</v>
      </c>
      <c r="M25" s="41"/>
      <c r="N25" s="56" t="s">
        <v>14</v>
      </c>
      <c r="O25" s="57">
        <v>383.61989830922886</v>
      </c>
      <c r="P25" s="58">
        <v>328.44000692785005</v>
      </c>
      <c r="R25" s="59">
        <f>IF(O25,P25/O25-1,"")</f>
        <v>-0.14384001357744824</v>
      </c>
    </row>
    <row r="26" spans="1:18" ht="6" hidden="1" customHeight="1" outlineLevel="1" x14ac:dyDescent="0.2">
      <c r="A26" s="60"/>
      <c r="B26" s="64"/>
      <c r="C26" s="65"/>
      <c r="D26" s="65"/>
      <c r="E26" s="66"/>
      <c r="F26" s="67"/>
      <c r="G26" s="67"/>
      <c r="H26" s="64"/>
      <c r="I26" s="65"/>
      <c r="J26" s="65"/>
      <c r="K26" s="66"/>
      <c r="L26" s="67"/>
      <c r="M26" s="60"/>
      <c r="N26" s="61"/>
      <c r="O26" s="62"/>
      <c r="P26" s="62"/>
      <c r="Q26" s="63"/>
      <c r="R26" s="60"/>
    </row>
    <row r="27" spans="1:18" ht="16.5" hidden="1" outlineLevel="1" thickBot="1" x14ac:dyDescent="0.25">
      <c r="A27" s="46"/>
      <c r="B27" s="56" t="s">
        <v>15</v>
      </c>
      <c r="C27" s="57"/>
      <c r="D27" s="58"/>
      <c r="E27" s="54"/>
      <c r="F27" s="59"/>
      <c r="G27" s="46"/>
      <c r="H27" s="56" t="s">
        <v>15</v>
      </c>
      <c r="I27" s="57"/>
      <c r="J27" s="58"/>
      <c r="K27" s="54"/>
      <c r="L27" s="59" t="str">
        <f>IF(I27,J27/I27-1,"")</f>
        <v/>
      </c>
      <c r="M27" s="46"/>
      <c r="N27" s="56" t="s">
        <v>15</v>
      </c>
      <c r="O27" s="57" t="e">
        <v>#REF!</v>
      </c>
      <c r="P27" s="58" t="e">
        <v>#REF!</v>
      </c>
      <c r="R27" s="59" t="e">
        <f>IF(O27,P27/O27-1,"")</f>
        <v>#REF!</v>
      </c>
    </row>
    <row r="28" spans="1:18" ht="6" customHeight="1" collapsed="1" thickBot="1" x14ac:dyDescent="0.25">
      <c r="A28" s="60"/>
      <c r="B28" s="68"/>
      <c r="C28" s="69"/>
      <c r="D28" s="69"/>
      <c r="E28" s="54"/>
      <c r="F28" s="70"/>
      <c r="G28" s="67"/>
      <c r="H28" s="68"/>
      <c r="I28" s="69"/>
      <c r="J28" s="69"/>
      <c r="K28" s="54"/>
      <c r="L28" s="70"/>
      <c r="M28" s="60"/>
      <c r="N28" s="68"/>
      <c r="O28" s="69"/>
      <c r="P28" s="69"/>
      <c r="R28" s="70"/>
    </row>
    <row r="29" spans="1:18" ht="16.5" customHeight="1" collapsed="1" thickBot="1" x14ac:dyDescent="0.25">
      <c r="A29" s="41"/>
      <c r="B29" s="56" t="s">
        <v>16</v>
      </c>
      <c r="C29" s="57">
        <f>C23+C25</f>
        <v>13310.021548851573</v>
      </c>
      <c r="D29" s="58">
        <f>D23+D25</f>
        <v>18060.09407323931</v>
      </c>
      <c r="E29" s="54"/>
      <c r="F29" s="59">
        <f>IF(C29,D29/C29-1,"")</f>
        <v>0.35687940150612207</v>
      </c>
      <c r="G29" s="54"/>
      <c r="H29" s="56" t="s">
        <v>16</v>
      </c>
      <c r="I29" s="57">
        <f>I23+I25</f>
        <v>11386.281430396772</v>
      </c>
      <c r="J29" s="58">
        <f>J23+J25</f>
        <v>20143.576327866842</v>
      </c>
      <c r="K29" s="54"/>
      <c r="L29" s="59">
        <f>IF(I29,J29/I29-1,"")</f>
        <v>0.76910929621778279</v>
      </c>
      <c r="M29" s="41"/>
      <c r="N29" s="56" t="s">
        <v>16</v>
      </c>
      <c r="O29" s="57">
        <f>O23+O25</f>
        <v>24696.302979248347</v>
      </c>
      <c r="P29" s="58">
        <f>P23+P25</f>
        <v>38203.670401106159</v>
      </c>
      <c r="R29" s="59">
        <f>IF(O29,P29/O29-1,"")</f>
        <v>0.5469388447820589</v>
      </c>
    </row>
    <row r="30" spans="1:18" ht="18" customHeight="1" x14ac:dyDescent="0.2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3"/>
      <c r="O30" s="71"/>
      <c r="P30" s="72"/>
      <c r="R30" s="73"/>
    </row>
    <row r="31" spans="1:18" ht="18" x14ac:dyDescent="0.2">
      <c r="B31" s="40" t="s">
        <v>17</v>
      </c>
    </row>
    <row r="32" spans="1:18" ht="18" x14ac:dyDescent="0.2">
      <c r="B32" s="40"/>
    </row>
    <row r="33" spans="1:18" ht="45" customHeight="1" x14ac:dyDescent="0.2">
      <c r="A33" s="42"/>
      <c r="B33" s="41"/>
      <c r="C33" s="91" t="str">
        <f>C$5</f>
        <v>I-III 2021 vs I-III 2020</v>
      </c>
      <c r="D33" s="91"/>
      <c r="E33" s="91"/>
      <c r="F33" s="91"/>
      <c r="G33" s="42"/>
      <c r="H33" s="41"/>
      <c r="I33" s="91" t="str">
        <f>I$5</f>
        <v>IV-VI 2021 vs IV-VI 2020</v>
      </c>
      <c r="J33" s="91"/>
      <c r="K33" s="91"/>
      <c r="L33" s="91"/>
      <c r="M33" s="42"/>
      <c r="O33" s="91" t="str">
        <f>O$5</f>
        <v>I-VI 2021 vs I-VI 2020</v>
      </c>
      <c r="P33" s="91"/>
      <c r="Q33" s="91"/>
      <c r="R33" s="91"/>
    </row>
    <row r="34" spans="1:18" ht="15.75" customHeight="1" x14ac:dyDescent="0.2">
      <c r="A34" s="42"/>
      <c r="B34" s="43"/>
      <c r="C34" s="42"/>
      <c r="D34" s="42"/>
      <c r="E34" s="42"/>
      <c r="F34" s="42"/>
      <c r="G34" s="42"/>
      <c r="H34" s="43"/>
      <c r="I34" s="42"/>
      <c r="J34" s="42"/>
      <c r="K34" s="42"/>
      <c r="L34" s="42"/>
      <c r="M34" s="42"/>
      <c r="N34" s="43"/>
      <c r="O34" s="42"/>
      <c r="P34" s="42"/>
      <c r="Q34" s="42"/>
      <c r="R34" s="42"/>
    </row>
    <row r="35" spans="1:18" x14ac:dyDescent="0.2">
      <c r="B35" s="41"/>
      <c r="C35" s="41"/>
      <c r="D35" s="41"/>
      <c r="E35" s="41"/>
      <c r="H35" s="41"/>
      <c r="I35" s="41"/>
      <c r="J35" s="41"/>
      <c r="K35" s="41"/>
    </row>
    <row r="36" spans="1:18" ht="22.5" x14ac:dyDescent="0.2">
      <c r="A36" s="44"/>
      <c r="B36" s="41"/>
      <c r="C36" s="45" t="str">
        <f>C$8</f>
        <v>I-III 2020</v>
      </c>
      <c r="D36" s="45" t="str">
        <f>D$8</f>
        <v>I-III 2021</v>
      </c>
      <c r="E36" s="41"/>
      <c r="F36" s="45" t="str">
        <f>F$8</f>
        <v>I-III 21 /
I-III 20</v>
      </c>
      <c r="G36" s="44"/>
      <c r="H36" s="41"/>
      <c r="I36" s="45" t="str">
        <f>I$8</f>
        <v>IV-VI 2020</v>
      </c>
      <c r="J36" s="45" t="str">
        <f>J$8</f>
        <v>IV-VI 2021</v>
      </c>
      <c r="K36" s="41"/>
      <c r="L36" s="45" t="str">
        <f>L$8</f>
        <v>IV-VI 21 / 
IV-VI 20</v>
      </c>
      <c r="M36" s="44"/>
      <c r="O36" s="45" t="str">
        <f>O$8</f>
        <v>I-VI 2020</v>
      </c>
      <c r="P36" s="45" t="str">
        <f>P$8</f>
        <v>I-VI 2021</v>
      </c>
      <c r="R36" s="45" t="str">
        <f>R$8</f>
        <v>I-VI 21 /
I-VI 20</v>
      </c>
    </row>
    <row r="37" spans="1:18" x14ac:dyDescent="0.2">
      <c r="A37" s="46"/>
      <c r="B37" s="47" t="s">
        <v>1</v>
      </c>
      <c r="C37" s="48">
        <f>SUM(C38:C39,C41:C45)</f>
        <v>434.27313431967832</v>
      </c>
      <c r="D37" s="48">
        <f>SUM(D38:D39,D41:D45)</f>
        <v>543.02222552759383</v>
      </c>
      <c r="E37" s="41"/>
      <c r="F37" s="49">
        <f>IF(C37,D37/C37-1,"")</f>
        <v>0.25041634541422697</v>
      </c>
      <c r="G37" s="46"/>
      <c r="H37" s="47" t="s">
        <v>1</v>
      </c>
      <c r="I37" s="48">
        <f>SUM(I38:I39,I41:I45)</f>
        <v>311.33629054996908</v>
      </c>
      <c r="J37" s="48">
        <f>SUM(J38:J39,J41:J45)</f>
        <v>650.80146036287545</v>
      </c>
      <c r="K37" s="41"/>
      <c r="L37" s="49">
        <f>IF(I37,J37/I37-1,"")</f>
        <v>1.0903488610763885</v>
      </c>
      <c r="M37" s="46"/>
      <c r="N37" s="47" t="s">
        <v>1</v>
      </c>
      <c r="O37" s="48">
        <f>SUM(O38:O39,O41:O45)</f>
        <v>745.60942486964734</v>
      </c>
      <c r="P37" s="48">
        <f>SUM(P38:P39,P41:P45)</f>
        <v>1193.8236858904691</v>
      </c>
      <c r="R37" s="49">
        <f t="shared" ref="R37:R49" si="4">IF(O37,P37/O37-1,"")</f>
        <v>0.60113813757005774</v>
      </c>
    </row>
    <row r="38" spans="1:18" x14ac:dyDescent="0.2">
      <c r="A38" s="46"/>
      <c r="B38" s="50" t="s">
        <v>2</v>
      </c>
      <c r="C38" s="51">
        <v>221.5412244176438</v>
      </c>
      <c r="D38" s="51">
        <v>168.91531327259216</v>
      </c>
      <c r="F38" s="49">
        <f t="shared" ref="F38:F49" si="5">IF(C38,D38/C38-1,"")</f>
        <v>-0.23754455308887634</v>
      </c>
      <c r="G38" s="46"/>
      <c r="H38" s="50" t="s">
        <v>2</v>
      </c>
      <c r="I38" s="51">
        <f>O38-C38</f>
        <v>148.66277653919119</v>
      </c>
      <c r="J38" s="51">
        <f>P38-D38</f>
        <v>251.10268038606475</v>
      </c>
      <c r="L38" s="49">
        <f t="shared" ref="L38:L49" si="6">IF(I38,J38/I38-1,"")</f>
        <v>0.68907568008369502</v>
      </c>
      <c r="M38" s="46"/>
      <c r="N38" s="50" t="s">
        <v>2</v>
      </c>
      <c r="O38" s="51">
        <v>370.20400095683499</v>
      </c>
      <c r="P38" s="51">
        <v>420.01799365865691</v>
      </c>
      <c r="Q38" s="39"/>
      <c r="R38" s="49">
        <f t="shared" si="4"/>
        <v>0.13455822350129099</v>
      </c>
    </row>
    <row r="39" spans="1:18" x14ac:dyDescent="0.2">
      <c r="A39" s="46"/>
      <c r="B39" s="50" t="s">
        <v>3</v>
      </c>
      <c r="C39" s="51">
        <v>36.801091794735562</v>
      </c>
      <c r="D39" s="51">
        <v>59.798879302566391</v>
      </c>
      <c r="F39" s="49">
        <f t="shared" si="5"/>
        <v>0.62492133755446599</v>
      </c>
      <c r="G39" s="46"/>
      <c r="H39" s="50" t="s">
        <v>3</v>
      </c>
      <c r="I39" s="51">
        <f>O39-C39</f>
        <v>34.828721978909719</v>
      </c>
      <c r="J39" s="51">
        <f>P39-D39</f>
        <v>54.520008690258067</v>
      </c>
      <c r="L39" s="49">
        <f t="shared" si="6"/>
        <v>0.56537494322278792</v>
      </c>
      <c r="M39" s="46"/>
      <c r="N39" s="50" t="s">
        <v>3</v>
      </c>
      <c r="O39" s="51">
        <v>71.629813773645282</v>
      </c>
      <c r="P39" s="51">
        <v>114.31888799282446</v>
      </c>
      <c r="Q39" s="39"/>
      <c r="R39" s="49">
        <f t="shared" si="4"/>
        <v>0.59596796320145873</v>
      </c>
    </row>
    <row r="40" spans="1:18" x14ac:dyDescent="0.2">
      <c r="A40" s="46"/>
      <c r="B40" s="50" t="s">
        <v>4</v>
      </c>
      <c r="C40" s="52">
        <f>SUM(C41:C44)</f>
        <v>174.34974701174872</v>
      </c>
      <c r="D40" s="52">
        <f>SUM(D41:D44)</f>
        <v>303.68574961880847</v>
      </c>
      <c r="F40" s="49">
        <f t="shared" si="5"/>
        <v>0.74181927317820739</v>
      </c>
      <c r="G40" s="46"/>
      <c r="H40" s="50" t="s">
        <v>4</v>
      </c>
      <c r="I40" s="52">
        <f>SUM(I41:I44)</f>
        <v>124.79380530611617</v>
      </c>
      <c r="J40" s="52">
        <f>SUM(J41:J44)</f>
        <v>337.19935780502033</v>
      </c>
      <c r="L40" s="49">
        <f t="shared" si="6"/>
        <v>1.7020520528072569</v>
      </c>
      <c r="M40" s="46"/>
      <c r="N40" s="50" t="s">
        <v>4</v>
      </c>
      <c r="O40" s="52">
        <f>SUM(O41:O44)</f>
        <v>299.14355231786493</v>
      </c>
      <c r="P40" s="52">
        <f>SUM(P41:P44)</f>
        <v>640.8851074238288</v>
      </c>
      <c r="Q40" s="39"/>
      <c r="R40" s="49">
        <f t="shared" si="4"/>
        <v>1.1423998694206685</v>
      </c>
    </row>
    <row r="41" spans="1:18" x14ac:dyDescent="0.2">
      <c r="A41" s="46"/>
      <c r="B41" s="53" t="s">
        <v>5</v>
      </c>
      <c r="C41" s="51">
        <v>16.866423641546088</v>
      </c>
      <c r="D41" s="51">
        <v>22.590717583460201</v>
      </c>
      <c r="E41" s="54"/>
      <c r="F41" s="49">
        <f t="shared" si="5"/>
        <v>0.33938990645377776</v>
      </c>
      <c r="G41" s="46"/>
      <c r="H41" s="53" t="s">
        <v>5</v>
      </c>
      <c r="I41" s="51">
        <f t="shared" ref="I41:J49" si="7">O41-C41</f>
        <v>14.319276350129432</v>
      </c>
      <c r="J41" s="51">
        <f t="shared" si="7"/>
        <v>25.446976687495724</v>
      </c>
      <c r="K41" s="54"/>
      <c r="L41" s="49">
        <f t="shared" si="6"/>
        <v>0.77711331671210537</v>
      </c>
      <c r="M41" s="46"/>
      <c r="N41" s="53" t="s">
        <v>5</v>
      </c>
      <c r="O41" s="51">
        <v>31.18569999167552</v>
      </c>
      <c r="P41" s="51">
        <v>48.037694270955924</v>
      </c>
      <c r="Q41" s="54"/>
      <c r="R41" s="49">
        <f t="shared" si="4"/>
        <v>0.5403756941091189</v>
      </c>
    </row>
    <row r="42" spans="1:18" x14ac:dyDescent="0.2">
      <c r="A42" s="46"/>
      <c r="B42" s="53" t="s">
        <v>6</v>
      </c>
      <c r="C42" s="51">
        <v>67.779615385350269</v>
      </c>
      <c r="D42" s="51">
        <v>186.95470967637632</v>
      </c>
      <c r="E42" s="54"/>
      <c r="F42" s="49">
        <f t="shared" si="5"/>
        <v>1.7582733925749641</v>
      </c>
      <c r="G42" s="46"/>
      <c r="H42" s="53" t="s">
        <v>6</v>
      </c>
      <c r="I42" s="51">
        <f t="shared" si="7"/>
        <v>59.783213214006622</v>
      </c>
      <c r="J42" s="51">
        <f t="shared" si="7"/>
        <v>202.67412864624347</v>
      </c>
      <c r="K42" s="54"/>
      <c r="L42" s="49">
        <f t="shared" si="6"/>
        <v>2.3901511436116469</v>
      </c>
      <c r="M42" s="46"/>
      <c r="N42" s="53" t="s">
        <v>6</v>
      </c>
      <c r="O42" s="51">
        <v>127.56282859935689</v>
      </c>
      <c r="P42" s="51">
        <v>389.6288383226198</v>
      </c>
      <c r="Q42" s="54"/>
      <c r="R42" s="49">
        <f t="shared" si="4"/>
        <v>2.0544073269678509</v>
      </c>
    </row>
    <row r="43" spans="1:18" x14ac:dyDescent="0.2">
      <c r="A43" s="46"/>
      <c r="B43" s="53" t="s">
        <v>7</v>
      </c>
      <c r="C43" s="51">
        <v>79.444773204980635</v>
      </c>
      <c r="D43" s="51">
        <v>93.708336775863543</v>
      </c>
      <c r="E43" s="54"/>
      <c r="F43" s="49">
        <f t="shared" si="5"/>
        <v>0.17954061665051979</v>
      </c>
      <c r="G43" s="46"/>
      <c r="H43" s="53" t="s">
        <v>7</v>
      </c>
      <c r="I43" s="51">
        <f t="shared" si="7"/>
        <v>46.503871568156569</v>
      </c>
      <c r="J43" s="51">
        <f t="shared" si="7"/>
        <v>107.53984227502598</v>
      </c>
      <c r="K43" s="54"/>
      <c r="L43" s="49">
        <f t="shared" si="6"/>
        <v>1.3124922430902219</v>
      </c>
      <c r="M43" s="46"/>
      <c r="N43" s="53" t="s">
        <v>7</v>
      </c>
      <c r="O43" s="51">
        <v>125.9486447731372</v>
      </c>
      <c r="P43" s="51">
        <v>201.24817905088952</v>
      </c>
      <c r="Q43" s="54"/>
      <c r="R43" s="49">
        <f t="shared" si="4"/>
        <v>0.59785902749000819</v>
      </c>
    </row>
    <row r="44" spans="1:18" x14ac:dyDescent="0.2">
      <c r="A44" s="46"/>
      <c r="B44" s="53" t="s">
        <v>8</v>
      </c>
      <c r="C44" s="51">
        <v>10.258934779871696</v>
      </c>
      <c r="D44" s="51">
        <v>0.4319855831084457</v>
      </c>
      <c r="E44" s="54"/>
      <c r="F44" s="49">
        <f t="shared" si="5"/>
        <v>-0.95789177021029381</v>
      </c>
      <c r="G44" s="46"/>
      <c r="H44" s="53" t="s">
        <v>8</v>
      </c>
      <c r="I44" s="51">
        <f t="shared" si="7"/>
        <v>4.1874441738235504</v>
      </c>
      <c r="J44" s="51">
        <f t="shared" si="7"/>
        <v>1.5384101962551489</v>
      </c>
      <c r="K44" s="54"/>
      <c r="L44" s="49">
        <f t="shared" si="6"/>
        <v>-0.63261356273785774</v>
      </c>
      <c r="M44" s="46"/>
      <c r="N44" s="53" t="s">
        <v>8</v>
      </c>
      <c r="O44" s="51">
        <v>14.446378953695246</v>
      </c>
      <c r="P44" s="51">
        <v>1.9703957793635944</v>
      </c>
      <c r="Q44" s="54"/>
      <c r="R44" s="49">
        <f t="shared" si="4"/>
        <v>-0.86360625138802782</v>
      </c>
    </row>
    <row r="45" spans="1:18" x14ac:dyDescent="0.2">
      <c r="A45" s="46"/>
      <c r="B45" s="50" t="s">
        <v>9</v>
      </c>
      <c r="C45" s="51">
        <v>1.5810710955502931</v>
      </c>
      <c r="D45" s="51">
        <v>10.62228333362663</v>
      </c>
      <c r="F45" s="49">
        <f t="shared" si="5"/>
        <v>5.7184096676750231</v>
      </c>
      <c r="G45" s="46"/>
      <c r="H45" s="50" t="s">
        <v>9</v>
      </c>
      <c r="I45" s="51">
        <f t="shared" si="7"/>
        <v>3.0509867257520118</v>
      </c>
      <c r="J45" s="51">
        <f t="shared" si="7"/>
        <v>7.9794134815322693</v>
      </c>
      <c r="L45" s="49">
        <f t="shared" si="6"/>
        <v>1.6153550306140683</v>
      </c>
      <c r="M45" s="46"/>
      <c r="N45" s="50" t="s">
        <v>9</v>
      </c>
      <c r="O45" s="51">
        <v>4.6320578213023049</v>
      </c>
      <c r="P45" s="51">
        <v>18.601696815158899</v>
      </c>
      <c r="Q45" s="39"/>
      <c r="R45" s="49">
        <f t="shared" si="4"/>
        <v>3.0158602359434763</v>
      </c>
    </row>
    <row r="46" spans="1:18" x14ac:dyDescent="0.2">
      <c r="A46" s="46"/>
      <c r="B46" s="47" t="s">
        <v>10</v>
      </c>
      <c r="C46" s="48">
        <v>1413.5147951732511</v>
      </c>
      <c r="D46" s="48">
        <v>1571.3503196789916</v>
      </c>
      <c r="E46" s="41"/>
      <c r="F46" s="49">
        <f t="shared" si="5"/>
        <v>0.11166174209474411</v>
      </c>
      <c r="G46" s="46"/>
      <c r="H46" s="47" t="s">
        <v>10</v>
      </c>
      <c r="I46" s="48">
        <f t="shared" si="7"/>
        <v>1544.0640002384075</v>
      </c>
      <c r="J46" s="48">
        <f t="shared" si="7"/>
        <v>2007.5029523560634</v>
      </c>
      <c r="K46" s="41"/>
      <c r="L46" s="49">
        <f t="shared" si="6"/>
        <v>0.30014232055543011</v>
      </c>
      <c r="M46" s="46"/>
      <c r="N46" s="47" t="s">
        <v>10</v>
      </c>
      <c r="O46" s="48">
        <v>2957.5787954116586</v>
      </c>
      <c r="P46" s="48">
        <v>3578.8532720350549</v>
      </c>
      <c r="R46" s="49">
        <f t="shared" si="4"/>
        <v>0.21006185112877862</v>
      </c>
    </row>
    <row r="47" spans="1:18" x14ac:dyDescent="0.2">
      <c r="A47" s="46"/>
      <c r="B47" s="47" t="s">
        <v>11</v>
      </c>
      <c r="C47" s="48">
        <v>37.20397737861115</v>
      </c>
      <c r="D47" s="48">
        <v>34.971177064580239</v>
      </c>
      <c r="E47" s="41"/>
      <c r="F47" s="49">
        <f t="shared" si="5"/>
        <v>-6.0015097077081969E-2</v>
      </c>
      <c r="G47" s="46"/>
      <c r="H47" s="47" t="s">
        <v>11</v>
      </c>
      <c r="I47" s="48">
        <f t="shared" si="7"/>
        <v>47.817057349460235</v>
      </c>
      <c r="J47" s="48">
        <f t="shared" si="7"/>
        <v>50.583827420648852</v>
      </c>
      <c r="K47" s="41"/>
      <c r="L47" s="49">
        <f t="shared" si="6"/>
        <v>5.7861571258312594E-2</v>
      </c>
      <c r="M47" s="46"/>
      <c r="N47" s="47" t="s">
        <v>11</v>
      </c>
      <c r="O47" s="48">
        <v>85.021034728071385</v>
      </c>
      <c r="P47" s="48">
        <v>85.555004485229091</v>
      </c>
      <c r="R47" s="49">
        <f t="shared" si="4"/>
        <v>6.2804429382157245E-3</v>
      </c>
    </row>
    <row r="48" spans="1:18" x14ac:dyDescent="0.2">
      <c r="A48" s="46"/>
      <c r="B48" s="47" t="s">
        <v>12</v>
      </c>
      <c r="C48" s="48">
        <v>2.6121003564030092</v>
      </c>
      <c r="D48" s="48">
        <v>98.644297406704695</v>
      </c>
      <c r="E48" s="41"/>
      <c r="F48" s="49">
        <f t="shared" si="5"/>
        <v>36.764359690430403</v>
      </c>
      <c r="G48" s="46"/>
      <c r="H48" s="47" t="s">
        <v>12</v>
      </c>
      <c r="I48" s="48">
        <f t="shared" si="7"/>
        <v>40.073355424920109</v>
      </c>
      <c r="J48" s="48">
        <f t="shared" si="7"/>
        <v>83.188689444227506</v>
      </c>
      <c r="K48" s="41"/>
      <c r="L48" s="49">
        <f t="shared" si="6"/>
        <v>1.0759102541359837</v>
      </c>
      <c r="M48" s="46"/>
      <c r="N48" s="47" t="s">
        <v>12</v>
      </c>
      <c r="O48" s="48">
        <v>42.685455781323121</v>
      </c>
      <c r="P48" s="48">
        <v>181.8329868509322</v>
      </c>
      <c r="R48" s="49">
        <f t="shared" si="4"/>
        <v>3.2598347264337431</v>
      </c>
    </row>
    <row r="49" spans="1:18" x14ac:dyDescent="0.2">
      <c r="A49" s="46"/>
      <c r="B49" s="47" t="s">
        <v>9</v>
      </c>
      <c r="C49" s="48">
        <v>16.886530958443497</v>
      </c>
      <c r="D49" s="48">
        <v>17.074179249698876</v>
      </c>
      <c r="E49" s="41"/>
      <c r="F49" s="49">
        <f t="shared" si="5"/>
        <v>1.1112305524276556E-2</v>
      </c>
      <c r="G49" s="46"/>
      <c r="H49" s="47" t="s">
        <v>9</v>
      </c>
      <c r="I49" s="48">
        <f t="shared" si="7"/>
        <v>17.296975026931971</v>
      </c>
      <c r="J49" s="48">
        <f t="shared" si="7"/>
        <v>20.764916881965416</v>
      </c>
      <c r="K49" s="41"/>
      <c r="L49" s="49">
        <f t="shared" si="6"/>
        <v>0.20049412395136978</v>
      </c>
      <c r="M49" s="46"/>
      <c r="N49" s="47" t="s">
        <v>9</v>
      </c>
      <c r="O49" s="48">
        <v>34.183505985375469</v>
      </c>
      <c r="P49" s="48">
        <v>37.839096131664292</v>
      </c>
      <c r="R49" s="49">
        <f t="shared" si="4"/>
        <v>0.10694017599753436</v>
      </c>
    </row>
    <row r="50" spans="1:18" ht="11.25" customHeight="1" thickBot="1" x14ac:dyDescent="0.25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R50" s="41"/>
    </row>
    <row r="51" spans="1:18" ht="16.5" thickBot="1" x14ac:dyDescent="0.25">
      <c r="A51" s="55"/>
      <c r="B51" s="56" t="s">
        <v>13</v>
      </c>
      <c r="C51" s="57">
        <f>C37+C46+C47+C48+C49</f>
        <v>1904.4905381863871</v>
      </c>
      <c r="D51" s="58">
        <f>D37+D46+D47+D48+D49</f>
        <v>2265.0621989275692</v>
      </c>
      <c r="E51" s="41"/>
      <c r="F51" s="59">
        <f>IF(C51,D51/C51-1,"")</f>
        <v>0.18932709483794441</v>
      </c>
      <c r="G51" s="55"/>
      <c r="H51" s="56" t="s">
        <v>13</v>
      </c>
      <c r="I51" s="57">
        <f>I37+I46+I47+I48+I49</f>
        <v>1960.5876785896887</v>
      </c>
      <c r="J51" s="58">
        <f>J37+J46+J47+J48+J49</f>
        <v>2812.8418464657802</v>
      </c>
      <c r="K51" s="41"/>
      <c r="L51" s="59">
        <f>IF(I51,J51/I51-1,"")</f>
        <v>0.43469321835641872</v>
      </c>
      <c r="M51" s="55"/>
      <c r="N51" s="56" t="s">
        <v>13</v>
      </c>
      <c r="O51" s="57">
        <f>SUM(O37,O46:O49)</f>
        <v>3865.0782167760758</v>
      </c>
      <c r="P51" s="58">
        <f>SUM(P37,P46:P49)</f>
        <v>5077.9040453933494</v>
      </c>
      <c r="R51" s="59">
        <f>IF(O51,P51/O51-1,"")</f>
        <v>0.31379075935723533</v>
      </c>
    </row>
    <row r="52" spans="1:18" ht="6" customHeight="1" thickBot="1" x14ac:dyDescent="0.25">
      <c r="A52" s="60"/>
      <c r="B52" s="61"/>
      <c r="C52" s="62"/>
      <c r="D52" s="62"/>
      <c r="E52" s="63"/>
      <c r="F52" s="60"/>
      <c r="G52" s="60"/>
      <c r="H52" s="61"/>
      <c r="I52" s="62"/>
      <c r="J52" s="62"/>
      <c r="K52" s="63"/>
      <c r="L52" s="60"/>
      <c r="M52" s="60"/>
      <c r="N52" s="61"/>
      <c r="O52" s="62"/>
      <c r="P52" s="62"/>
      <c r="Q52" s="63"/>
      <c r="R52" s="60"/>
    </row>
    <row r="53" spans="1:18" ht="16.5" customHeight="1" outlineLevel="1" thickBot="1" x14ac:dyDescent="0.25">
      <c r="A53" s="41"/>
      <c r="B53" s="56" t="s">
        <v>18</v>
      </c>
      <c r="C53" s="57">
        <v>0.29087171754302116</v>
      </c>
      <c r="D53" s="58">
        <v>9.4826525658682499</v>
      </c>
      <c r="E53" s="54"/>
      <c r="F53" s="59">
        <f>IF(C53,D53/C53-1,"")</f>
        <v>31.600806451612904</v>
      </c>
      <c r="G53" s="46"/>
      <c r="H53" s="56" t="s">
        <v>18</v>
      </c>
      <c r="I53" s="57">
        <f>O53-C53</f>
        <v>32.501278538963327</v>
      </c>
      <c r="J53" s="57">
        <f>P53-D53</f>
        <v>8.8915261721517886</v>
      </c>
      <c r="K53" s="54"/>
      <c r="L53" s="59">
        <f>IF(I53,J53/I53-1,"")</f>
        <v>-0.72642534165256267</v>
      </c>
      <c r="M53" s="41"/>
      <c r="N53" s="56" t="s">
        <v>18</v>
      </c>
      <c r="O53" s="57">
        <v>32.792150256506346</v>
      </c>
      <c r="P53" s="58">
        <v>18.374178738020039</v>
      </c>
      <c r="R53" s="59">
        <f>IF(O53,P53/O53-1,"")</f>
        <v>-0.43967752665519744</v>
      </c>
    </row>
    <row r="54" spans="1:18" ht="6" customHeight="1" outlineLevel="1" thickBot="1" x14ac:dyDescent="0.25">
      <c r="A54" s="60"/>
      <c r="B54" s="64"/>
      <c r="C54" s="65"/>
      <c r="D54" s="65"/>
      <c r="E54" s="66"/>
      <c r="F54" s="67"/>
      <c r="G54" s="67"/>
      <c r="H54" s="64"/>
      <c r="I54" s="65"/>
      <c r="J54" s="65"/>
      <c r="K54" s="66"/>
      <c r="L54" s="67"/>
      <c r="M54" s="60"/>
      <c r="N54" s="61"/>
      <c r="O54" s="62"/>
      <c r="P54" s="62"/>
      <c r="Q54" s="63"/>
      <c r="R54" s="60"/>
    </row>
    <row r="55" spans="1:18" ht="16.5" customHeight="1" outlineLevel="1" collapsed="1" thickBot="1" x14ac:dyDescent="0.25">
      <c r="A55" s="41"/>
      <c r="B55" s="56" t="s">
        <v>19</v>
      </c>
      <c r="C55" s="57">
        <f>C53+C51</f>
        <v>1904.7814099039301</v>
      </c>
      <c r="D55" s="58">
        <f>D53+D51</f>
        <v>2274.5448514934374</v>
      </c>
      <c r="E55" s="54"/>
      <c r="F55" s="59">
        <f>IF(C55,D55/C55-1,"")</f>
        <v>0.19412381896784514</v>
      </c>
      <c r="G55" s="46"/>
      <c r="H55" s="56" t="s">
        <v>19</v>
      </c>
      <c r="I55" s="57">
        <f>I53+I51</f>
        <v>1993.0889571286521</v>
      </c>
      <c r="J55" s="58">
        <f>J53+J51</f>
        <v>2821.733372637932</v>
      </c>
      <c r="K55" s="54"/>
      <c r="L55" s="59">
        <f>IF(I55,J55/I55-1,"")</f>
        <v>0.41575887144699664</v>
      </c>
      <c r="M55" s="46"/>
      <c r="N55" s="56" t="s">
        <v>19</v>
      </c>
      <c r="O55" s="57">
        <f>O51+O53</f>
        <v>3897.8703670325822</v>
      </c>
      <c r="P55" s="58">
        <f>P51+P53</f>
        <v>5096.2782241313698</v>
      </c>
      <c r="R55" s="59">
        <f>IF(O55,P55/O55-1,"")</f>
        <v>0.30745195305484874</v>
      </c>
    </row>
    <row r="56" spans="1:18" ht="18" customHeight="1" x14ac:dyDescent="0.2">
      <c r="A56" s="41"/>
      <c r="B56" s="68"/>
      <c r="C56" s="69"/>
      <c r="D56" s="69"/>
      <c r="E56" s="41"/>
      <c r="F56" s="70"/>
      <c r="G56" s="60"/>
      <c r="H56" s="68"/>
      <c r="I56" s="69"/>
      <c r="J56" s="69"/>
      <c r="K56" s="41"/>
      <c r="L56" s="70"/>
      <c r="M56" s="60"/>
      <c r="N56" s="68"/>
      <c r="O56" s="69"/>
      <c r="P56" s="69"/>
      <c r="R56" s="70"/>
    </row>
    <row r="57" spans="1:18" ht="18" customHeight="1" x14ac:dyDescent="0.2">
      <c r="A57" s="41"/>
      <c r="B57" s="64"/>
      <c r="C57" s="65"/>
      <c r="D57" s="65"/>
      <c r="E57" s="74"/>
      <c r="F57" s="55"/>
      <c r="G57" s="74"/>
      <c r="H57" s="64"/>
      <c r="I57" s="65"/>
      <c r="J57" s="65"/>
      <c r="K57" s="74"/>
      <c r="L57" s="55"/>
      <c r="M57" s="74"/>
      <c r="N57" s="64"/>
      <c r="O57" s="65"/>
      <c r="P57" s="65"/>
      <c r="Q57" s="74"/>
      <c r="R57" s="55"/>
    </row>
    <row r="58" spans="1:18" ht="18" x14ac:dyDescent="0.2">
      <c r="B58" s="40" t="s">
        <v>20</v>
      </c>
    </row>
    <row r="59" spans="1:18" ht="18" x14ac:dyDescent="0.2">
      <c r="B59" s="40"/>
    </row>
    <row r="60" spans="1:18" ht="45" customHeight="1" x14ac:dyDescent="0.2">
      <c r="A60" s="42"/>
      <c r="B60" s="41"/>
      <c r="C60" s="91" t="str">
        <f>C$5</f>
        <v>I-III 2021 vs I-III 2020</v>
      </c>
      <c r="D60" s="91"/>
      <c r="E60" s="91"/>
      <c r="F60" s="91"/>
      <c r="G60" s="42"/>
      <c r="H60" s="41"/>
      <c r="I60" s="91" t="str">
        <f>I$5</f>
        <v>IV-VI 2021 vs IV-VI 2020</v>
      </c>
      <c r="J60" s="91"/>
      <c r="K60" s="91"/>
      <c r="L60" s="91"/>
      <c r="M60" s="42"/>
      <c r="O60" s="91" t="str">
        <f>O$5</f>
        <v>I-VI 2021 vs I-VI 2020</v>
      </c>
      <c r="P60" s="91"/>
      <c r="Q60" s="91"/>
      <c r="R60" s="91"/>
    </row>
    <row r="61" spans="1:18" ht="15.75" customHeight="1" x14ac:dyDescent="0.2">
      <c r="A61" s="42"/>
      <c r="B61" s="43"/>
      <c r="C61" s="42"/>
      <c r="D61" s="42"/>
      <c r="E61" s="42"/>
      <c r="F61" s="42"/>
      <c r="G61" s="42"/>
      <c r="H61" s="43"/>
      <c r="I61" s="42"/>
      <c r="J61" s="42"/>
      <c r="K61" s="42"/>
      <c r="L61" s="42"/>
      <c r="M61" s="42"/>
      <c r="N61" s="43"/>
      <c r="O61" s="42"/>
      <c r="P61" s="42"/>
      <c r="Q61" s="42"/>
      <c r="R61" s="42"/>
    </row>
    <row r="62" spans="1:18" x14ac:dyDescent="0.2">
      <c r="B62" s="41"/>
      <c r="C62" s="41"/>
      <c r="D62" s="41"/>
      <c r="E62" s="41"/>
      <c r="H62" s="41"/>
      <c r="I62" s="41"/>
      <c r="J62" s="41"/>
      <c r="K62" s="41"/>
    </row>
    <row r="63" spans="1:18" ht="22.5" x14ac:dyDescent="0.2">
      <c r="A63" s="44"/>
      <c r="B63" s="41"/>
      <c r="C63" s="45" t="str">
        <f>C$8</f>
        <v>I-III 2020</v>
      </c>
      <c r="D63" s="45" t="str">
        <f>D$8</f>
        <v>I-III 2021</v>
      </c>
      <c r="E63" s="41"/>
      <c r="F63" s="45" t="str">
        <f>F$8</f>
        <v>I-III 21 /
I-III 20</v>
      </c>
      <c r="G63" s="44"/>
      <c r="H63" s="41"/>
      <c r="I63" s="45" t="str">
        <f>I$8</f>
        <v>IV-VI 2020</v>
      </c>
      <c r="J63" s="45" t="str">
        <f>J$8</f>
        <v>IV-VI 2021</v>
      </c>
      <c r="K63" s="41"/>
      <c r="L63" s="45" t="str">
        <f>L$8</f>
        <v>IV-VI 21 / 
IV-VI 20</v>
      </c>
      <c r="M63" s="44"/>
      <c r="O63" s="45" t="str">
        <f>O$8</f>
        <v>I-VI 2020</v>
      </c>
      <c r="P63" s="45" t="str">
        <f>P$8</f>
        <v>I-VI 2021</v>
      </c>
      <c r="R63" s="45" t="str">
        <f>R$8</f>
        <v>I-VI 21 /
I-VI 20</v>
      </c>
    </row>
    <row r="64" spans="1:18" x14ac:dyDescent="0.2">
      <c r="A64" s="46"/>
      <c r="B64" s="47" t="s">
        <v>1</v>
      </c>
      <c r="C64" s="48">
        <f>SUM(C65:C66,C68:C72)</f>
        <v>10177.652602187118</v>
      </c>
      <c r="D64" s="48">
        <f>SUM(D65:D66,D68:D72)</f>
        <v>14436.569133297455</v>
      </c>
      <c r="E64" s="41"/>
      <c r="F64" s="49">
        <f>IF(C64,D64/C64-1,"")</f>
        <v>0.41845764417181242</v>
      </c>
      <c r="G64" s="46"/>
      <c r="H64" s="47" t="s">
        <v>1</v>
      </c>
      <c r="I64" s="48">
        <f>SUM(I65:I66,I68:I72)</f>
        <v>7867.141624996465</v>
      </c>
      <c r="J64" s="48">
        <f>SUM(J65:J66,J68:J72)</f>
        <v>15685.33627082091</v>
      </c>
      <c r="K64" s="41"/>
      <c r="L64" s="49">
        <f>IF(I64,J64/I64-1,"")</f>
        <v>0.99377830201804174</v>
      </c>
      <c r="M64" s="46"/>
      <c r="N64" s="47" t="s">
        <v>1</v>
      </c>
      <c r="O64" s="48">
        <f>SUM(O65:O66,O68:O72)</f>
        <v>18044.794227183585</v>
      </c>
      <c r="P64" s="48">
        <f>SUM(P65:P66,P68:P72)</f>
        <v>30121.905404118363</v>
      </c>
      <c r="R64" s="49">
        <f t="shared" ref="R64:R76" si="8">IF(O64,P64/O64-1,"")</f>
        <v>0.6692850594406452</v>
      </c>
    </row>
    <row r="65" spans="1:18" x14ac:dyDescent="0.2">
      <c r="A65" s="46"/>
      <c r="B65" s="50" t="s">
        <v>2</v>
      </c>
      <c r="C65" s="51">
        <v>6280.9826515245168</v>
      </c>
      <c r="D65" s="51">
        <v>8267.1412472408392</v>
      </c>
      <c r="F65" s="49">
        <f t="shared" ref="F65:F76" si="9">IF(C65,D65/C65-1,"")</f>
        <v>0.31621781270709981</v>
      </c>
      <c r="G65" s="46"/>
      <c r="H65" s="50" t="s">
        <v>2</v>
      </c>
      <c r="I65" s="51">
        <f>O65-C65</f>
        <v>4700.1172041112277</v>
      </c>
      <c r="J65" s="51">
        <f>P65-D65</f>
        <v>8643.2474928909523</v>
      </c>
      <c r="L65" s="49">
        <f t="shared" ref="L65:L76" si="10">IF(I65,J65/I65-1,"")</f>
        <v>0.83894297047117017</v>
      </c>
      <c r="M65" s="46"/>
      <c r="N65" s="50" t="s">
        <v>2</v>
      </c>
      <c r="O65" s="51">
        <v>10981.099855635744</v>
      </c>
      <c r="P65" s="51">
        <v>16910.388740131792</v>
      </c>
      <c r="Q65" s="39"/>
      <c r="R65" s="49">
        <f t="shared" si="8"/>
        <v>0.53995400847329544</v>
      </c>
    </row>
    <row r="66" spans="1:18" x14ac:dyDescent="0.2">
      <c r="A66" s="46"/>
      <c r="B66" s="50" t="s">
        <v>3</v>
      </c>
      <c r="C66" s="51">
        <v>1160.6028175998231</v>
      </c>
      <c r="D66" s="51">
        <v>1539.1492918461913</v>
      </c>
      <c r="F66" s="49">
        <f t="shared" si="9"/>
        <v>0.32616366986702539</v>
      </c>
      <c r="G66" s="46"/>
      <c r="H66" s="50" t="s">
        <v>3</v>
      </c>
      <c r="I66" s="51">
        <f>O66-C66</f>
        <v>1020.7524549607115</v>
      </c>
      <c r="J66" s="51">
        <f>P66-D66</f>
        <v>1797.5368556219619</v>
      </c>
      <c r="L66" s="49">
        <f t="shared" si="10"/>
        <v>0.76099194950371052</v>
      </c>
      <c r="M66" s="46"/>
      <c r="N66" s="50" t="s">
        <v>3</v>
      </c>
      <c r="O66" s="51">
        <v>2181.3552725605346</v>
      </c>
      <c r="P66" s="51">
        <v>3336.6861474681532</v>
      </c>
      <c r="Q66" s="39"/>
      <c r="R66" s="49">
        <f t="shared" si="8"/>
        <v>0.5296390227858021</v>
      </c>
    </row>
    <row r="67" spans="1:18" x14ac:dyDescent="0.2">
      <c r="A67" s="46"/>
      <c r="B67" s="50" t="s">
        <v>4</v>
      </c>
      <c r="C67" s="52">
        <f>SUM(C68:C71)</f>
        <v>2644.5192348087617</v>
      </c>
      <c r="D67" s="52">
        <f>SUM(D68:D71)</f>
        <v>4485.6076127924343</v>
      </c>
      <c r="F67" s="49">
        <f t="shared" si="9"/>
        <v>0.69619020113378416</v>
      </c>
      <c r="G67" s="46"/>
      <c r="H67" s="50" t="s">
        <v>4</v>
      </c>
      <c r="I67" s="52">
        <f>SUM(I68:I71)</f>
        <v>2010.2760682855549</v>
      </c>
      <c r="J67" s="52">
        <f>SUM(J68:J71)</f>
        <v>4959.2302715444739</v>
      </c>
      <c r="L67" s="49">
        <f t="shared" si="10"/>
        <v>1.4669399142645654</v>
      </c>
      <c r="M67" s="46"/>
      <c r="N67" s="50" t="s">
        <v>4</v>
      </c>
      <c r="O67" s="52">
        <f>SUM(O68:O71)</f>
        <v>4654.7953030943163</v>
      </c>
      <c r="P67" s="52">
        <f>SUM(P68:P71)</f>
        <v>9444.8378843369082</v>
      </c>
      <c r="Q67" s="39"/>
      <c r="R67" s="49">
        <f t="shared" si="8"/>
        <v>1.0290554727634036</v>
      </c>
    </row>
    <row r="68" spans="1:18" x14ac:dyDescent="0.2">
      <c r="A68" s="46"/>
      <c r="B68" s="53" t="s">
        <v>5</v>
      </c>
      <c r="C68" s="51">
        <v>539.38230021881589</v>
      </c>
      <c r="D68" s="51">
        <v>808.33239499638194</v>
      </c>
      <c r="E68" s="54"/>
      <c r="F68" s="49">
        <f t="shared" si="9"/>
        <v>0.49862610372727967</v>
      </c>
      <c r="G68" s="46"/>
      <c r="H68" s="53" t="s">
        <v>5</v>
      </c>
      <c r="I68" s="51">
        <f>O68-C68</f>
        <v>559.15419652774938</v>
      </c>
      <c r="J68" s="51">
        <f>P68-D68</f>
        <v>1047.0846447999509</v>
      </c>
      <c r="K68" s="54"/>
      <c r="L68" s="49">
        <f t="shared" si="10"/>
        <v>0.87262234872270472</v>
      </c>
      <c r="M68" s="46"/>
      <c r="N68" s="53" t="s">
        <v>5</v>
      </c>
      <c r="O68" s="51">
        <v>1098.5364967465653</v>
      </c>
      <c r="P68" s="51">
        <v>1855.4170397963328</v>
      </c>
      <c r="Q68" s="54"/>
      <c r="R68" s="49">
        <f t="shared" si="8"/>
        <v>0.68898989272668798</v>
      </c>
    </row>
    <row r="69" spans="1:18" x14ac:dyDescent="0.2">
      <c r="A69" s="46"/>
      <c r="B69" s="53" t="s">
        <v>6</v>
      </c>
      <c r="C69" s="51">
        <v>1285.9375830503211</v>
      </c>
      <c r="D69" s="51">
        <v>2425.9671345228467</v>
      </c>
      <c r="E69" s="54"/>
      <c r="F69" s="49">
        <f t="shared" si="9"/>
        <v>0.88653568143510286</v>
      </c>
      <c r="G69" s="46"/>
      <c r="H69" s="53" t="s">
        <v>6</v>
      </c>
      <c r="I69" s="51">
        <f t="shared" ref="I69:J76" si="11">O69-C69</f>
        <v>848.01857222348212</v>
      </c>
      <c r="J69" s="51">
        <f t="shared" si="11"/>
        <v>2509.5945982484768</v>
      </c>
      <c r="K69" s="54"/>
      <c r="L69" s="49">
        <f t="shared" si="10"/>
        <v>1.9593627786575318</v>
      </c>
      <c r="M69" s="46"/>
      <c r="N69" s="53" t="s">
        <v>6</v>
      </c>
      <c r="O69" s="51">
        <v>2133.9561552738032</v>
      </c>
      <c r="P69" s="51">
        <v>4935.5617327713235</v>
      </c>
      <c r="Q69" s="54"/>
      <c r="R69" s="49">
        <f t="shared" si="8"/>
        <v>1.3128693251610186</v>
      </c>
    </row>
    <row r="70" spans="1:18" x14ac:dyDescent="0.2">
      <c r="A70" s="46"/>
      <c r="B70" s="53" t="s">
        <v>7</v>
      </c>
      <c r="C70" s="51">
        <v>659.38296487578964</v>
      </c>
      <c r="D70" s="51">
        <v>1173.934382391704</v>
      </c>
      <c r="E70" s="54"/>
      <c r="F70" s="49">
        <f t="shared" si="9"/>
        <v>0.78035291314030575</v>
      </c>
      <c r="G70" s="46"/>
      <c r="H70" s="53" t="s">
        <v>7</v>
      </c>
      <c r="I70" s="51">
        <f t="shared" si="11"/>
        <v>458.06902636817381</v>
      </c>
      <c r="J70" s="51">
        <f t="shared" si="11"/>
        <v>1284.5864662762312</v>
      </c>
      <c r="K70" s="54"/>
      <c r="L70" s="49">
        <f t="shared" si="10"/>
        <v>1.8043512927759986</v>
      </c>
      <c r="M70" s="46"/>
      <c r="N70" s="53" t="s">
        <v>7</v>
      </c>
      <c r="O70" s="51">
        <v>1117.4519912439634</v>
      </c>
      <c r="P70" s="51">
        <v>2458.5208486679353</v>
      </c>
      <c r="Q70" s="54"/>
      <c r="R70" s="49">
        <f t="shared" si="8"/>
        <v>1.2001131752703533</v>
      </c>
    </row>
    <row r="71" spans="1:18" x14ac:dyDescent="0.2">
      <c r="A71" s="46"/>
      <c r="B71" s="53" t="s">
        <v>8</v>
      </c>
      <c r="C71" s="51">
        <v>159.81638666383498</v>
      </c>
      <c r="D71" s="51">
        <v>77.373700881501392</v>
      </c>
      <c r="E71" s="54"/>
      <c r="F71" s="49">
        <f t="shared" si="9"/>
        <v>-0.51585877708364958</v>
      </c>
      <c r="G71" s="46"/>
      <c r="H71" s="53" t="s">
        <v>8</v>
      </c>
      <c r="I71" s="51">
        <f t="shared" si="11"/>
        <v>145.03427316614938</v>
      </c>
      <c r="J71" s="51">
        <f t="shared" si="11"/>
        <v>117.96456221981516</v>
      </c>
      <c r="K71" s="54"/>
      <c r="L71" s="49">
        <f t="shared" si="10"/>
        <v>-0.18664354538684458</v>
      </c>
      <c r="M71" s="46"/>
      <c r="N71" s="53" t="s">
        <v>8</v>
      </c>
      <c r="O71" s="51">
        <v>304.85065982998435</v>
      </c>
      <c r="P71" s="51">
        <v>195.33826310131656</v>
      </c>
      <c r="Q71" s="54"/>
      <c r="R71" s="49">
        <f t="shared" si="8"/>
        <v>-0.35923293323276062</v>
      </c>
    </row>
    <row r="72" spans="1:18" x14ac:dyDescent="0.2">
      <c r="A72" s="46"/>
      <c r="B72" s="50" t="s">
        <v>9</v>
      </c>
      <c r="C72" s="51">
        <v>91.547898254017866</v>
      </c>
      <c r="D72" s="51">
        <v>144.67098141799028</v>
      </c>
      <c r="F72" s="49">
        <f t="shared" si="9"/>
        <v>0.58027638184081343</v>
      </c>
      <c r="G72" s="46"/>
      <c r="H72" s="50" t="s">
        <v>9</v>
      </c>
      <c r="I72" s="51">
        <f t="shared" si="11"/>
        <v>135.99589763897185</v>
      </c>
      <c r="J72" s="51">
        <f t="shared" si="11"/>
        <v>285.32165076352186</v>
      </c>
      <c r="L72" s="49">
        <f t="shared" si="10"/>
        <v>1.0980165998901299</v>
      </c>
      <c r="M72" s="46"/>
      <c r="N72" s="50" t="s">
        <v>9</v>
      </c>
      <c r="O72" s="51">
        <v>227.54379589298972</v>
      </c>
      <c r="P72" s="51">
        <v>429.99263218151214</v>
      </c>
      <c r="Q72" s="39"/>
      <c r="R72" s="49">
        <f t="shared" si="8"/>
        <v>0.88971371640354868</v>
      </c>
    </row>
    <row r="73" spans="1:18" x14ac:dyDescent="0.2">
      <c r="A73" s="46"/>
      <c r="B73" s="47" t="s">
        <v>10</v>
      </c>
      <c r="C73" s="48">
        <v>4467.5844033160647</v>
      </c>
      <c r="D73" s="48">
        <v>5017.1181048580638</v>
      </c>
      <c r="E73" s="41"/>
      <c r="F73" s="49">
        <f t="shared" si="9"/>
        <v>0.12300466022177625</v>
      </c>
      <c r="G73" s="46"/>
      <c r="H73" s="47" t="s">
        <v>10</v>
      </c>
      <c r="I73" s="48">
        <f t="shared" si="11"/>
        <v>4556.7171304271869</v>
      </c>
      <c r="J73" s="48">
        <f t="shared" si="11"/>
        <v>6313.6851976531634</v>
      </c>
      <c r="K73" s="41"/>
      <c r="L73" s="49">
        <f t="shared" si="10"/>
        <v>0.38557760267670216</v>
      </c>
      <c r="M73" s="46"/>
      <c r="N73" s="47" t="s">
        <v>10</v>
      </c>
      <c r="O73" s="48">
        <v>9024.3015337432516</v>
      </c>
      <c r="P73" s="48">
        <v>11330.803302511227</v>
      </c>
      <c r="R73" s="49">
        <f t="shared" si="8"/>
        <v>0.25558784357366715</v>
      </c>
    </row>
    <row r="74" spans="1:18" x14ac:dyDescent="0.2">
      <c r="A74" s="46"/>
      <c r="B74" s="47" t="s">
        <v>11</v>
      </c>
      <c r="C74" s="48">
        <v>224.46861951546623</v>
      </c>
      <c r="D74" s="48">
        <v>219.57226717685609</v>
      </c>
      <c r="E74" s="41"/>
      <c r="F74" s="49">
        <f t="shared" si="9"/>
        <v>-2.1813081709057269E-2</v>
      </c>
      <c r="G74" s="46"/>
      <c r="H74" s="47" t="s">
        <v>11</v>
      </c>
      <c r="I74" s="48">
        <f t="shared" si="11"/>
        <v>218.39032666634739</v>
      </c>
      <c r="J74" s="48">
        <f t="shared" si="11"/>
        <v>270.97139747026966</v>
      </c>
      <c r="K74" s="41"/>
      <c r="L74" s="49">
        <f t="shared" si="10"/>
        <v>0.24076648268517231</v>
      </c>
      <c r="M74" s="46"/>
      <c r="N74" s="47" t="s">
        <v>11</v>
      </c>
      <c r="O74" s="48">
        <v>442.85894618181362</v>
      </c>
      <c r="P74" s="48">
        <v>490.54366464712575</v>
      </c>
      <c r="R74" s="49">
        <f t="shared" si="8"/>
        <v>0.10767473227408941</v>
      </c>
    </row>
    <row r="75" spans="1:18" x14ac:dyDescent="0.2">
      <c r="A75" s="46"/>
      <c r="B75" s="47" t="s">
        <v>12</v>
      </c>
      <c r="C75" s="48">
        <v>169.42557161795483</v>
      </c>
      <c r="D75" s="48">
        <v>417.25333152836322</v>
      </c>
      <c r="E75" s="41"/>
      <c r="F75" s="49">
        <f t="shared" si="9"/>
        <v>1.4627529808147623</v>
      </c>
      <c r="G75" s="46"/>
      <c r="H75" s="47" t="s">
        <v>12</v>
      </c>
      <c r="I75" s="48">
        <f t="shared" si="11"/>
        <v>238.62164909756697</v>
      </c>
      <c r="J75" s="48">
        <f t="shared" si="11"/>
        <v>319.50855154131352</v>
      </c>
      <c r="K75" s="41"/>
      <c r="L75" s="49">
        <f t="shared" si="10"/>
        <v>0.33897554035708533</v>
      </c>
      <c r="M75" s="46"/>
      <c r="N75" s="47" t="s">
        <v>12</v>
      </c>
      <c r="O75" s="48">
        <v>408.0472207155218</v>
      </c>
      <c r="P75" s="48">
        <v>736.76188306967674</v>
      </c>
      <c r="R75" s="49">
        <f t="shared" si="8"/>
        <v>0.80557995659851556</v>
      </c>
    </row>
    <row r="76" spans="1:18" x14ac:dyDescent="0.2">
      <c r="A76" s="46"/>
      <c r="B76" s="47" t="s">
        <v>9</v>
      </c>
      <c r="C76" s="48">
        <v>144.90374480213259</v>
      </c>
      <c r="D76" s="48">
        <v>135.14222197428109</v>
      </c>
      <c r="E76" s="41"/>
      <c r="F76" s="49">
        <f t="shared" si="9"/>
        <v>-6.7365566301829882E-2</v>
      </c>
      <c r="G76" s="46"/>
      <c r="H76" s="47" t="s">
        <v>9</v>
      </c>
      <c r="I76" s="48">
        <f t="shared" si="11"/>
        <v>112.85562508888947</v>
      </c>
      <c r="J76" s="48">
        <f t="shared" si="11"/>
        <v>137.97796325097818</v>
      </c>
      <c r="K76" s="41"/>
      <c r="L76" s="49">
        <f t="shared" si="10"/>
        <v>0.22260599010728432</v>
      </c>
      <c r="M76" s="46"/>
      <c r="N76" s="47" t="s">
        <v>9</v>
      </c>
      <c r="O76" s="48">
        <v>257.75936989102206</v>
      </c>
      <c r="P76" s="48">
        <v>273.12018522525926</v>
      </c>
      <c r="R76" s="49">
        <f t="shared" si="8"/>
        <v>5.9593625406252348E-2</v>
      </c>
    </row>
    <row r="77" spans="1:18" ht="11.25" customHeight="1" thickBot="1" x14ac:dyDescent="0.25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R77" s="41"/>
    </row>
    <row r="78" spans="1:18" ht="16.5" thickBot="1" x14ac:dyDescent="0.25">
      <c r="A78" s="55"/>
      <c r="B78" s="56" t="s">
        <v>13</v>
      </c>
      <c r="C78" s="57">
        <f>C64+C73+C74+C75+C76</f>
        <v>15184.034941438735</v>
      </c>
      <c r="D78" s="58">
        <f>D64+D73+D74+D75+D76</f>
        <v>20225.655058835018</v>
      </c>
      <c r="E78" s="41"/>
      <c r="F78" s="59">
        <f>IF(C78,D78/C78-1,"")</f>
        <v>0.33203428053482686</v>
      </c>
      <c r="G78" s="55"/>
      <c r="H78" s="56" t="s">
        <v>13</v>
      </c>
      <c r="I78" s="57">
        <f>I64+I73+I74+I75+I76</f>
        <v>12993.726356276455</v>
      </c>
      <c r="J78" s="58">
        <f>J64+J73+J74+J75+J76</f>
        <v>22727.47938073663</v>
      </c>
      <c r="K78" s="41"/>
      <c r="L78" s="59">
        <f>IF(I78,J78/I78-1,"")</f>
        <v>0.74911174497363553</v>
      </c>
      <c r="M78" s="55"/>
      <c r="N78" s="56" t="s">
        <v>13</v>
      </c>
      <c r="O78" s="57">
        <f>SUM(O64,O73:O76)</f>
        <v>28177.761297715191</v>
      </c>
      <c r="P78" s="58">
        <f>SUM(P64,P73:P76)</f>
        <v>42953.134439571651</v>
      </c>
      <c r="R78" s="59">
        <f>IF(O78,P78/O78-1,"")</f>
        <v>0.52436291818025049</v>
      </c>
    </row>
    <row r="79" spans="1:18" ht="6" customHeight="1" thickBot="1" x14ac:dyDescent="0.25">
      <c r="A79" s="60"/>
      <c r="B79" s="61"/>
      <c r="C79" s="62"/>
      <c r="D79" s="62"/>
      <c r="E79" s="63"/>
      <c r="F79" s="60"/>
      <c r="G79" s="60"/>
      <c r="H79" s="61"/>
      <c r="I79" s="62"/>
      <c r="J79" s="62"/>
      <c r="K79" s="63"/>
      <c r="L79" s="60"/>
      <c r="M79" s="60"/>
      <c r="N79" s="61"/>
      <c r="O79" s="62"/>
      <c r="P79" s="62"/>
      <c r="Q79" s="63"/>
      <c r="R79" s="60"/>
    </row>
    <row r="80" spans="1:18" ht="16.5" customHeight="1" thickBot="1" x14ac:dyDescent="0.25">
      <c r="A80" s="41"/>
      <c r="B80" s="56" t="s">
        <v>14</v>
      </c>
      <c r="C80" s="57">
        <v>30.768017316766446</v>
      </c>
      <c r="D80" s="58">
        <v>108.98386589772758</v>
      </c>
      <c r="E80" s="54"/>
      <c r="F80" s="59">
        <f>IF(C80,D80/C80-1,"")</f>
        <v>2.5421153328049804</v>
      </c>
      <c r="G80" s="54"/>
      <c r="H80" s="56" t="s">
        <v>14</v>
      </c>
      <c r="I80" s="57">
        <v>385.64403124896876</v>
      </c>
      <c r="J80" s="58">
        <v>237.83031976814249</v>
      </c>
      <c r="K80" s="54"/>
      <c r="L80" s="59">
        <f>IF(I80,J80/I80-1,"")</f>
        <v>-0.3832905464713362</v>
      </c>
      <c r="M80" s="41"/>
      <c r="N80" s="56" t="s">
        <v>14</v>
      </c>
      <c r="O80" s="57">
        <v>416.41204856573518</v>
      </c>
      <c r="P80" s="58">
        <v>346.81418566587007</v>
      </c>
      <c r="R80" s="59">
        <f>IF(O80,P80/O80-1,"")</f>
        <v>-0.16713700561639322</v>
      </c>
    </row>
    <row r="81" spans="1:18" ht="6" customHeight="1" thickBot="1" x14ac:dyDescent="0.25">
      <c r="A81" s="60"/>
      <c r="B81" s="64"/>
      <c r="C81" s="65"/>
      <c r="D81" s="65"/>
      <c r="E81" s="66"/>
      <c r="F81" s="67"/>
      <c r="G81" s="67"/>
      <c r="H81" s="64"/>
      <c r="I81" s="65"/>
      <c r="J81" s="65"/>
      <c r="K81" s="66"/>
      <c r="L81" s="67"/>
      <c r="M81" s="60"/>
      <c r="N81" s="61"/>
      <c r="O81" s="62"/>
      <c r="P81" s="62"/>
      <c r="Q81" s="63"/>
      <c r="R81" s="60"/>
    </row>
    <row r="82" spans="1:18" ht="16.5" customHeight="1" thickBot="1" x14ac:dyDescent="0.25">
      <c r="A82" s="41"/>
      <c r="B82" s="56" t="s">
        <v>21</v>
      </c>
      <c r="C82" s="57">
        <f>C78+C80</f>
        <v>15214.802958755501</v>
      </c>
      <c r="D82" s="57">
        <f>D78+D80</f>
        <v>20334.638924732746</v>
      </c>
      <c r="E82" s="54"/>
      <c r="F82" s="59">
        <f>IF(C82,D82/C82-1,"")</f>
        <v>0.33650359980711997</v>
      </c>
      <c r="G82" s="54"/>
      <c r="H82" s="56" t="s">
        <v>21</v>
      </c>
      <c r="I82" s="57">
        <f>I80+I78</f>
        <v>13379.370387525423</v>
      </c>
      <c r="J82" s="58">
        <f>J80+J78</f>
        <v>22965.309700504771</v>
      </c>
      <c r="K82" s="54"/>
      <c r="L82" s="59">
        <f>IF(I82,J82/I82-1,"")</f>
        <v>0.71647163022835736</v>
      </c>
      <c r="M82" s="41"/>
      <c r="N82" s="56" t="s">
        <v>21</v>
      </c>
      <c r="O82" s="57">
        <f>O78+O80</f>
        <v>28594.173346280928</v>
      </c>
      <c r="P82" s="58">
        <f>P78+P80</f>
        <v>43299.948625237521</v>
      </c>
      <c r="R82" s="59">
        <f>IF(O82,P82/O82-1,"")</f>
        <v>0.51429272323654307</v>
      </c>
    </row>
    <row r="83" spans="1:18" s="74" customFormat="1" x14ac:dyDescent="0.2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R83" s="75"/>
    </row>
    <row r="84" spans="1:18" x14ac:dyDescent="0.2">
      <c r="B84" s="39" t="s">
        <v>35</v>
      </c>
    </row>
  </sheetData>
  <mergeCells count="10">
    <mergeCell ref="C60:F60"/>
    <mergeCell ref="I60:L60"/>
    <mergeCell ref="O60:R60"/>
    <mergeCell ref="B3:F3"/>
    <mergeCell ref="C5:F5"/>
    <mergeCell ref="I5:L5"/>
    <mergeCell ref="O5:R5"/>
    <mergeCell ref="C33:F33"/>
    <mergeCell ref="I33:L33"/>
    <mergeCell ref="O33:R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</vt:lpstr>
      <vt:lpstr>Eng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Joanna Pruchnik(Pacześniak)</cp:lastModifiedBy>
  <dcterms:created xsi:type="dcterms:W3CDTF">2022-02-15T07:05:50Z</dcterms:created>
  <dcterms:modified xsi:type="dcterms:W3CDTF">2022-02-15T11:26:08Z</dcterms:modified>
</cp:coreProperties>
</file>