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zpl\Documents\STATYSTYKA\2021\I kw\Wyniki\"/>
    </mc:Choice>
  </mc:AlternateContent>
  <xr:revisionPtr revIDLastSave="0" documentId="13_ncr:1_{1A00663F-0166-4171-BDFB-298512D622C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" sheetId="2" r:id="rId1"/>
    <sheet name="Eng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80" i="2" l="1"/>
  <c r="O78" i="2"/>
  <c r="O82" i="2" s="1"/>
  <c r="R76" i="2"/>
  <c r="J76" i="2"/>
  <c r="I76" i="2"/>
  <c r="L76" i="2" s="1"/>
  <c r="F76" i="2"/>
  <c r="R75" i="2"/>
  <c r="J75" i="2"/>
  <c r="I75" i="2"/>
  <c r="L75" i="2" s="1"/>
  <c r="F75" i="2"/>
  <c r="R74" i="2"/>
  <c r="J74" i="2"/>
  <c r="I74" i="2"/>
  <c r="L74" i="2" s="1"/>
  <c r="F74" i="2"/>
  <c r="R73" i="2"/>
  <c r="J73" i="2"/>
  <c r="I73" i="2"/>
  <c r="F73" i="2"/>
  <c r="R72" i="2"/>
  <c r="J72" i="2"/>
  <c r="I72" i="2"/>
  <c r="L72" i="2" s="1"/>
  <c r="F72" i="2"/>
  <c r="R71" i="2"/>
  <c r="J71" i="2"/>
  <c r="I71" i="2"/>
  <c r="L71" i="2" s="1"/>
  <c r="F71" i="2"/>
  <c r="R70" i="2"/>
  <c r="J70" i="2"/>
  <c r="I70" i="2"/>
  <c r="L70" i="2" s="1"/>
  <c r="F70" i="2"/>
  <c r="R69" i="2"/>
  <c r="J69" i="2"/>
  <c r="I69" i="2"/>
  <c r="F69" i="2"/>
  <c r="R68" i="2"/>
  <c r="J68" i="2"/>
  <c r="I68" i="2"/>
  <c r="L68" i="2" s="1"/>
  <c r="F68" i="2"/>
  <c r="P67" i="2"/>
  <c r="O67" i="2"/>
  <c r="R67" i="2" s="1"/>
  <c r="J67" i="2"/>
  <c r="D67" i="2"/>
  <c r="C67" i="2"/>
  <c r="F67" i="2" s="1"/>
  <c r="R66" i="2"/>
  <c r="J66" i="2"/>
  <c r="I66" i="2"/>
  <c r="L66" i="2" s="1"/>
  <c r="F66" i="2"/>
  <c r="R65" i="2"/>
  <c r="J65" i="2"/>
  <c r="I65" i="2"/>
  <c r="F65" i="2"/>
  <c r="P64" i="2"/>
  <c r="P78" i="2" s="1"/>
  <c r="P82" i="2" s="1"/>
  <c r="O64" i="2"/>
  <c r="D64" i="2"/>
  <c r="D78" i="2" s="1"/>
  <c r="C64" i="2"/>
  <c r="R63" i="2"/>
  <c r="P63" i="2"/>
  <c r="O63" i="2"/>
  <c r="L63" i="2"/>
  <c r="J63" i="2"/>
  <c r="I63" i="2"/>
  <c r="F63" i="2"/>
  <c r="D63" i="2"/>
  <c r="C63" i="2"/>
  <c r="O60" i="2"/>
  <c r="I60" i="2"/>
  <c r="C60" i="2"/>
  <c r="R53" i="2"/>
  <c r="C51" i="2"/>
  <c r="R49" i="2"/>
  <c r="J49" i="2"/>
  <c r="I49" i="2"/>
  <c r="L49" i="2" s="1"/>
  <c r="F49" i="2"/>
  <c r="R48" i="2"/>
  <c r="J48" i="2"/>
  <c r="I48" i="2"/>
  <c r="L48" i="2" s="1"/>
  <c r="F48" i="2"/>
  <c r="R47" i="2"/>
  <c r="J47" i="2"/>
  <c r="I47" i="2"/>
  <c r="L47" i="2" s="1"/>
  <c r="F47" i="2"/>
  <c r="R46" i="2"/>
  <c r="J46" i="2"/>
  <c r="I46" i="2"/>
  <c r="L46" i="2" s="1"/>
  <c r="F46" i="2"/>
  <c r="R45" i="2"/>
  <c r="J45" i="2"/>
  <c r="L45" i="2" s="1"/>
  <c r="I45" i="2"/>
  <c r="F45" i="2"/>
  <c r="R44" i="2"/>
  <c r="J44" i="2"/>
  <c r="I44" i="2"/>
  <c r="F44" i="2"/>
  <c r="R43" i="2"/>
  <c r="J43" i="2"/>
  <c r="I43" i="2"/>
  <c r="F43" i="2"/>
  <c r="R42" i="2"/>
  <c r="J42" i="2"/>
  <c r="J40" i="2" s="1"/>
  <c r="I42" i="2"/>
  <c r="F42" i="2"/>
  <c r="R41" i="2"/>
  <c r="L41" i="2"/>
  <c r="J41" i="2"/>
  <c r="I41" i="2"/>
  <c r="I40" i="2" s="1"/>
  <c r="F41" i="2"/>
  <c r="R40" i="2"/>
  <c r="P40" i="2"/>
  <c r="O40" i="2"/>
  <c r="D40" i="2"/>
  <c r="C40" i="2"/>
  <c r="R39" i="2"/>
  <c r="J39" i="2"/>
  <c r="I39" i="2"/>
  <c r="L39" i="2" s="1"/>
  <c r="F39" i="2"/>
  <c r="R38" i="2"/>
  <c r="J38" i="2"/>
  <c r="I38" i="2"/>
  <c r="L38" i="2" s="1"/>
  <c r="F38" i="2"/>
  <c r="P37" i="2"/>
  <c r="P51" i="2" s="1"/>
  <c r="P55" i="2" s="1"/>
  <c r="O37" i="2"/>
  <c r="R37" i="2" s="1"/>
  <c r="I37" i="2"/>
  <c r="D37" i="2"/>
  <c r="D51" i="2" s="1"/>
  <c r="C37" i="2"/>
  <c r="F37" i="2" s="1"/>
  <c r="R36" i="2"/>
  <c r="P36" i="2"/>
  <c r="O36" i="2"/>
  <c r="L36" i="2"/>
  <c r="J36" i="2"/>
  <c r="I36" i="2"/>
  <c r="F36" i="2"/>
  <c r="D36" i="2"/>
  <c r="C36" i="2"/>
  <c r="O33" i="2"/>
  <c r="I33" i="2"/>
  <c r="C33" i="2"/>
  <c r="R27" i="2"/>
  <c r="R25" i="2"/>
  <c r="D23" i="2"/>
  <c r="R21" i="2"/>
  <c r="J21" i="2"/>
  <c r="L21" i="2" s="1"/>
  <c r="I21" i="2"/>
  <c r="F21" i="2"/>
  <c r="R20" i="2"/>
  <c r="L20" i="2"/>
  <c r="J20" i="2"/>
  <c r="I20" i="2"/>
  <c r="F20" i="2"/>
  <c r="R19" i="2"/>
  <c r="J19" i="2"/>
  <c r="I19" i="2"/>
  <c r="L19" i="2" s="1"/>
  <c r="F19" i="2"/>
  <c r="R18" i="2"/>
  <c r="J18" i="2"/>
  <c r="I18" i="2"/>
  <c r="L18" i="2" s="1"/>
  <c r="F18" i="2"/>
  <c r="R17" i="2"/>
  <c r="J17" i="2"/>
  <c r="I17" i="2"/>
  <c r="F17" i="2"/>
  <c r="R16" i="2"/>
  <c r="J16" i="2"/>
  <c r="I16" i="2"/>
  <c r="L16" i="2" s="1"/>
  <c r="F16" i="2"/>
  <c r="R15" i="2"/>
  <c r="J15" i="2"/>
  <c r="I15" i="2"/>
  <c r="L15" i="2" s="1"/>
  <c r="F15" i="2"/>
  <c r="R14" i="2"/>
  <c r="J14" i="2"/>
  <c r="I14" i="2"/>
  <c r="L14" i="2" s="1"/>
  <c r="F14" i="2"/>
  <c r="R13" i="2"/>
  <c r="J13" i="2"/>
  <c r="I13" i="2"/>
  <c r="L13" i="2" s="1"/>
  <c r="F13" i="2"/>
  <c r="P12" i="2"/>
  <c r="O12" i="2"/>
  <c r="R12" i="2" s="1"/>
  <c r="I12" i="2"/>
  <c r="D12" i="2"/>
  <c r="C12" i="2"/>
  <c r="R11" i="2"/>
  <c r="J11" i="2"/>
  <c r="I11" i="2"/>
  <c r="L11" i="2" s="1"/>
  <c r="F11" i="2"/>
  <c r="R10" i="2"/>
  <c r="J10" i="2"/>
  <c r="I10" i="2"/>
  <c r="L10" i="2" s="1"/>
  <c r="F10" i="2"/>
  <c r="P9" i="2"/>
  <c r="P23" i="2" s="1"/>
  <c r="P29" i="2" s="1"/>
  <c r="O9" i="2"/>
  <c r="R9" i="2" s="1"/>
  <c r="F9" i="2"/>
  <c r="D9" i="2"/>
  <c r="C9" i="2"/>
  <c r="C23" i="2" s="1"/>
  <c r="F23" i="2" s="1"/>
  <c r="J37" i="2" l="1"/>
  <c r="J51" i="2" s="1"/>
  <c r="O51" i="2"/>
  <c r="R51" i="2" s="1"/>
  <c r="I64" i="2"/>
  <c r="I78" i="2" s="1"/>
  <c r="L69" i="2"/>
  <c r="L73" i="2"/>
  <c r="J9" i="2"/>
  <c r="J23" i="2" s="1"/>
  <c r="L40" i="2"/>
  <c r="L65" i="2"/>
  <c r="F12" i="2"/>
  <c r="L17" i="2"/>
  <c r="F51" i="2"/>
  <c r="F40" i="2"/>
  <c r="L42" i="2"/>
  <c r="L43" i="2"/>
  <c r="L44" i="2"/>
  <c r="F64" i="2"/>
  <c r="C78" i="2"/>
  <c r="F78" i="2" s="1"/>
  <c r="L37" i="2"/>
  <c r="R82" i="2"/>
  <c r="R78" i="2"/>
  <c r="I9" i="2"/>
  <c r="J12" i="2"/>
  <c r="L12" i="2" s="1"/>
  <c r="O23" i="2"/>
  <c r="I51" i="2"/>
  <c r="L51" i="2" s="1"/>
  <c r="I67" i="2"/>
  <c r="L67" i="2" s="1"/>
  <c r="J64" i="2"/>
  <c r="J78" i="2" s="1"/>
  <c r="L78" i="2" s="1"/>
  <c r="R64" i="2"/>
  <c r="P64" i="1"/>
  <c r="P78" i="1" s="1"/>
  <c r="P82" i="1" s="1"/>
  <c r="P37" i="1"/>
  <c r="P51" i="1" s="1"/>
  <c r="P55" i="1" s="1"/>
  <c r="P9" i="1"/>
  <c r="P23" i="1"/>
  <c r="P29" i="1" s="1"/>
  <c r="O64" i="1"/>
  <c r="O78" i="1" s="1"/>
  <c r="O37" i="1"/>
  <c r="O51" i="1" s="1"/>
  <c r="O9" i="1"/>
  <c r="O23" i="1" s="1"/>
  <c r="J65" i="1"/>
  <c r="L65" i="1" s="1"/>
  <c r="J66" i="1"/>
  <c r="J68" i="1"/>
  <c r="J69" i="1"/>
  <c r="J70" i="1"/>
  <c r="L70" i="1" s="1"/>
  <c r="J71" i="1"/>
  <c r="J67" i="1" s="1"/>
  <c r="J72" i="1"/>
  <c r="J73" i="1"/>
  <c r="J74" i="1"/>
  <c r="L74" i="1" s="1"/>
  <c r="J75" i="1"/>
  <c r="J76" i="1"/>
  <c r="J38" i="1"/>
  <c r="J39" i="1"/>
  <c r="J41" i="1"/>
  <c r="L41" i="1" s="1"/>
  <c r="J42" i="1"/>
  <c r="J43" i="1"/>
  <c r="J44" i="1"/>
  <c r="L44" i="1" s="1"/>
  <c r="J45" i="1"/>
  <c r="L45" i="1" s="1"/>
  <c r="J46" i="1"/>
  <c r="J47" i="1"/>
  <c r="J48" i="1"/>
  <c r="L48" i="1" s="1"/>
  <c r="J49" i="1"/>
  <c r="L49" i="1" s="1"/>
  <c r="J10" i="1"/>
  <c r="J11" i="1"/>
  <c r="J13" i="1"/>
  <c r="L13" i="1" s="1"/>
  <c r="J14" i="1"/>
  <c r="L14" i="1" s="1"/>
  <c r="J15" i="1"/>
  <c r="J16" i="1"/>
  <c r="J17" i="1"/>
  <c r="L17" i="1" s="1"/>
  <c r="J9" i="1"/>
  <c r="J18" i="1"/>
  <c r="J19" i="1"/>
  <c r="J20" i="1"/>
  <c r="J21" i="1"/>
  <c r="L21" i="1" s="1"/>
  <c r="I65" i="1"/>
  <c r="I66" i="1"/>
  <c r="I68" i="1"/>
  <c r="I69" i="1"/>
  <c r="L69" i="1" s="1"/>
  <c r="I70" i="1"/>
  <c r="I71" i="1"/>
  <c r="I72" i="1"/>
  <c r="L72" i="1" s="1"/>
  <c r="I73" i="1"/>
  <c r="L73" i="1" s="1"/>
  <c r="I74" i="1"/>
  <c r="I75" i="1"/>
  <c r="I76" i="1"/>
  <c r="L76" i="1" s="1"/>
  <c r="I38" i="1"/>
  <c r="L38" i="1" s="1"/>
  <c r="I39" i="1"/>
  <c r="I41" i="1"/>
  <c r="I42" i="1"/>
  <c r="I43" i="1"/>
  <c r="I40" i="1" s="1"/>
  <c r="L40" i="1" s="1"/>
  <c r="I44" i="1"/>
  <c r="I45" i="1"/>
  <c r="I46" i="1"/>
  <c r="I47" i="1"/>
  <c r="I48" i="1"/>
  <c r="I49" i="1"/>
  <c r="I10" i="1"/>
  <c r="I11" i="1"/>
  <c r="L11" i="1" s="1"/>
  <c r="I13" i="1"/>
  <c r="I14" i="1"/>
  <c r="I15" i="1"/>
  <c r="I12" i="1" s="1"/>
  <c r="I16" i="1"/>
  <c r="L16" i="1" s="1"/>
  <c r="I17" i="1"/>
  <c r="I18" i="1"/>
  <c r="I19" i="1"/>
  <c r="I20" i="1"/>
  <c r="L20" i="1" s="1"/>
  <c r="I21" i="1"/>
  <c r="D64" i="1"/>
  <c r="D78" i="1" s="1"/>
  <c r="D37" i="1"/>
  <c r="D51" i="1"/>
  <c r="D9" i="1"/>
  <c r="D23" i="1" s="1"/>
  <c r="C64" i="1"/>
  <c r="C78" i="1"/>
  <c r="F78" i="1" s="1"/>
  <c r="C37" i="1"/>
  <c r="C51" i="1" s="1"/>
  <c r="F51" i="1" s="1"/>
  <c r="C9" i="1"/>
  <c r="C23" i="1"/>
  <c r="R80" i="1"/>
  <c r="R76" i="1"/>
  <c r="F76" i="1"/>
  <c r="R75" i="1"/>
  <c r="F75" i="1"/>
  <c r="R74" i="1"/>
  <c r="F74" i="1"/>
  <c r="R73" i="1"/>
  <c r="F73" i="1"/>
  <c r="R72" i="1"/>
  <c r="F72" i="1"/>
  <c r="R71" i="1"/>
  <c r="F71" i="1"/>
  <c r="R70" i="1"/>
  <c r="F70" i="1"/>
  <c r="R69" i="1"/>
  <c r="F69" i="1"/>
  <c r="R68" i="1"/>
  <c r="F68" i="1"/>
  <c r="O67" i="1"/>
  <c r="P67" i="1"/>
  <c r="C67" i="1"/>
  <c r="D67" i="1"/>
  <c r="R66" i="1"/>
  <c r="F66" i="1"/>
  <c r="R65" i="1"/>
  <c r="F65" i="1"/>
  <c r="R63" i="1"/>
  <c r="P63" i="1"/>
  <c r="O63" i="1"/>
  <c r="L63" i="1"/>
  <c r="J63" i="1"/>
  <c r="I63" i="1"/>
  <c r="F63" i="1"/>
  <c r="D63" i="1"/>
  <c r="C63" i="1"/>
  <c r="O60" i="1"/>
  <c r="I60" i="1"/>
  <c r="C60" i="1"/>
  <c r="R53" i="1"/>
  <c r="R49" i="1"/>
  <c r="F49" i="1"/>
  <c r="R48" i="1"/>
  <c r="F48" i="1"/>
  <c r="R47" i="1"/>
  <c r="L47" i="1"/>
  <c r="F47" i="1"/>
  <c r="R46" i="1"/>
  <c r="L46" i="1"/>
  <c r="F46" i="1"/>
  <c r="R45" i="1"/>
  <c r="F45" i="1"/>
  <c r="R44" i="1"/>
  <c r="F44" i="1"/>
  <c r="R43" i="1"/>
  <c r="L43" i="1"/>
  <c r="F43" i="1"/>
  <c r="R42" i="1"/>
  <c r="L42" i="1"/>
  <c r="F42" i="1"/>
  <c r="R41" i="1"/>
  <c r="F41" i="1"/>
  <c r="O40" i="1"/>
  <c r="R40" i="1" s="1"/>
  <c r="P40" i="1"/>
  <c r="J40" i="1"/>
  <c r="C40" i="1"/>
  <c r="D40" i="1"/>
  <c r="R39" i="1"/>
  <c r="L39" i="1"/>
  <c r="F39" i="1"/>
  <c r="R38" i="1"/>
  <c r="F38" i="1"/>
  <c r="R37" i="1"/>
  <c r="R36" i="1"/>
  <c r="P36" i="1"/>
  <c r="O36" i="1"/>
  <c r="L36" i="1"/>
  <c r="J36" i="1"/>
  <c r="I36" i="1"/>
  <c r="F36" i="1"/>
  <c r="D36" i="1"/>
  <c r="C36" i="1"/>
  <c r="O33" i="1"/>
  <c r="I33" i="1"/>
  <c r="C33" i="1"/>
  <c r="R27" i="1"/>
  <c r="R25" i="1"/>
  <c r="R21" i="1"/>
  <c r="F21" i="1"/>
  <c r="R20" i="1"/>
  <c r="F20" i="1"/>
  <c r="R19" i="1"/>
  <c r="L19" i="1"/>
  <c r="F19" i="1"/>
  <c r="R18" i="1"/>
  <c r="L18" i="1"/>
  <c r="F18" i="1"/>
  <c r="R17" i="1"/>
  <c r="F17" i="1"/>
  <c r="R16" i="1"/>
  <c r="F16" i="1"/>
  <c r="R15" i="1"/>
  <c r="L15" i="1"/>
  <c r="F15" i="1"/>
  <c r="R14" i="1"/>
  <c r="F14" i="1"/>
  <c r="R13" i="1"/>
  <c r="F13" i="1"/>
  <c r="O12" i="1"/>
  <c r="R12" i="1" s="1"/>
  <c r="P12" i="1"/>
  <c r="C12" i="1"/>
  <c r="D12" i="1"/>
  <c r="R11" i="1"/>
  <c r="F11" i="1"/>
  <c r="R10" i="1"/>
  <c r="F10" i="1"/>
  <c r="R9" i="1"/>
  <c r="F9" i="1"/>
  <c r="O55" i="2" l="1"/>
  <c r="R55" i="2" s="1"/>
  <c r="J23" i="1"/>
  <c r="J64" i="1"/>
  <c r="J78" i="1" s="1"/>
  <c r="J12" i="1"/>
  <c r="L12" i="1" s="1"/>
  <c r="R64" i="1"/>
  <c r="I67" i="1"/>
  <c r="L67" i="1" s="1"/>
  <c r="I9" i="1"/>
  <c r="I23" i="1" s="1"/>
  <c r="L23" i="1" s="1"/>
  <c r="I64" i="1"/>
  <c r="L64" i="1" s="1"/>
  <c r="L10" i="1"/>
  <c r="F37" i="1"/>
  <c r="L75" i="1"/>
  <c r="J37" i="1"/>
  <c r="J51" i="1" s="1"/>
  <c r="F12" i="1"/>
  <c r="F40" i="1"/>
  <c r="F67" i="1"/>
  <c r="R67" i="1"/>
  <c r="F23" i="1"/>
  <c r="I37" i="1"/>
  <c r="L9" i="2"/>
  <c r="I23" i="2"/>
  <c r="L23" i="2" s="1"/>
  <c r="R23" i="2"/>
  <c r="O29" i="2"/>
  <c r="R29" i="2" s="1"/>
  <c r="L64" i="2"/>
  <c r="L9" i="1"/>
  <c r="O29" i="1"/>
  <c r="R29" i="1" s="1"/>
  <c r="R23" i="1"/>
  <c r="I51" i="1"/>
  <c r="O55" i="1"/>
  <c r="R55" i="1" s="1"/>
  <c r="R51" i="1"/>
  <c r="R78" i="1"/>
  <c r="O82" i="1"/>
  <c r="R82" i="1" s="1"/>
  <c r="L66" i="1"/>
  <c r="L68" i="1"/>
  <c r="F64" i="1"/>
  <c r="L71" i="1"/>
  <c r="L37" i="1" l="1"/>
  <c r="I78" i="1"/>
  <c r="L78" i="1" s="1"/>
  <c r="L51" i="1"/>
</calcChain>
</file>

<file path=xl/sharedStrings.xml><?xml version="1.0" encoding="utf-8"?>
<sst xmlns="http://schemas.openxmlformats.org/spreadsheetml/2006/main" count="302" uniqueCount="63">
  <si>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</si>
  <si>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</si>
  <si>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</si>
  <si>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</si>
  <si>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</si>
  <si>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</si>
  <si>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</si>
  <si>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</si>
  <si>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</si>
  <si>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</si>
  <si>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</si>
  <si>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</si>
  <si>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</si>
  <si>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</si>
  <si>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</si>
  <si>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</si>
  <si>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</si>
  <si>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real estate</t>
  </si>
  <si>
    <t>total leasing</t>
  </si>
  <si>
    <t>Leases + loans</t>
  </si>
  <si>
    <t>total assets - financing</t>
  </si>
  <si>
    <t>MiU</t>
  </si>
  <si>
    <t>I-II 2021 vs I-II 2020</t>
  </si>
  <si>
    <t>I-II 2020</t>
  </si>
  <si>
    <t>I-II 2021</t>
  </si>
  <si>
    <t>I-II 21 /
I-II 20</t>
  </si>
  <si>
    <t>III 2021 vs III 2020</t>
  </si>
  <si>
    <t>III 2020</t>
  </si>
  <si>
    <t>III 2021</t>
  </si>
  <si>
    <t>III 21 / 
III 20</t>
  </si>
  <si>
    <t>I-III 2021 vs I-III 2020</t>
  </si>
  <si>
    <t>I-III 2020</t>
  </si>
  <si>
    <t>I-III 2021</t>
  </si>
  <si>
    <t>I-III 21 /
I-III 20</t>
  </si>
  <si>
    <t>Związek Polskiego Leasingu</t>
  </si>
  <si>
    <t>Finansowanie rynku po I kw 2021r. -  01.01.2021- 31.03.2021 ( wartość  netto w mln PLN )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</si>
  <si>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</si>
  <si>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</si>
  <si>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</si>
  <si>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</si>
  <si>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</si>
  <si>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</si>
  <si>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</si>
  <si>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</si>
  <si>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</si>
  <si>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</si>
  <si>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>Ruchomości ( leasing  )</t>
  </si>
  <si>
    <t>Nieruchomości ( leasing  )</t>
  </si>
  <si>
    <t>Ogółem leasing+pożyczki</t>
  </si>
  <si>
    <t xml:space="preserve">Ogółem leasing </t>
  </si>
  <si>
    <t>Ruchomości ( pożyczki )</t>
  </si>
  <si>
    <t>Nieruchomości ( pożyczki )</t>
  </si>
  <si>
    <t>Ogółem  pożyczki</t>
  </si>
  <si>
    <t>Ruchomości ( leasing+pożyczki )</t>
  </si>
  <si>
    <t>Nieruchomości ( leasing+pożyczki )</t>
  </si>
  <si>
    <t>Warszawa, 20.04.2021.</t>
  </si>
  <si>
    <t xml:space="preserve">Polish Leasing Association </t>
  </si>
  <si>
    <t>Market [m PLN] 1 Q 2021 ( 01.01.2021 - 31.03.2021)</t>
  </si>
  <si>
    <t>Loans</t>
  </si>
  <si>
    <t>Warsaw 20.04.2021</t>
  </si>
  <si>
    <t>Leasing</t>
  </si>
  <si>
    <t>Pożyczki</t>
  </si>
  <si>
    <t>Leasing+Pożyczki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</si>
</sst>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23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8"/>
      <name val="Arial"/>
      <family val="2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" fillId="0" borderId="0" applyBorder="0"/>
  </cellStyleXfs>
  <cellXfs count="76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" fillId="0" borderId="0" xfId="2" applyFill="1"/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0" fontId="8" fillId="3" borderId="2" xfId="2" applyFont="1" applyFill="1" applyBorder="1" applyAlignment="1">
      <alignment vertical="center"/>
    </xf>
    <xf numFmtId="165" fontId="1" fillId="0" borderId="2" xfId="2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0" fontId="8" fillId="0" borderId="2" xfId="2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1"/>
    </xf>
    <xf numFmtId="165" fontId="2" fillId="0" borderId="2" xfId="2" applyNumberFormat="1" applyFont="1" applyFill="1" applyBorder="1" applyAlignment="1">
      <alignment vertical="center"/>
    </xf>
    <xf numFmtId="0" fontId="2" fillId="0" borderId="2" xfId="2" applyFont="1" applyFill="1" applyBorder="1" applyAlignment="1">
      <alignment horizontal="left" vertical="center" indent="1"/>
    </xf>
    <xf numFmtId="165" fontId="9" fillId="0" borderId="2" xfId="2" applyNumberFormat="1" applyFont="1" applyFill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2"/>
    </xf>
    <xf numFmtId="0" fontId="9" fillId="0" borderId="0" xfId="2" applyFont="1" applyFill="1"/>
    <xf numFmtId="0" fontId="2" fillId="0" borderId="2" xfId="2" applyFont="1" applyFill="1" applyBorder="1" applyAlignment="1">
      <alignment horizontal="left" vertical="center" indent="2"/>
    </xf>
    <xf numFmtId="0" fontId="9" fillId="0" borderId="0" xfId="2" applyFont="1"/>
    <xf numFmtId="164" fontId="10" fillId="0" borderId="0" xfId="1" applyNumberFormat="1" applyFont="1" applyFill="1" applyBorder="1" applyAlignment="1">
      <alignment vertical="center"/>
    </xf>
    <xf numFmtId="0" fontId="10" fillId="3" borderId="3" xfId="2" applyFont="1" applyFill="1" applyBorder="1" applyAlignment="1">
      <alignment vertical="center"/>
    </xf>
    <xf numFmtId="165" fontId="10" fillId="0" borderId="4" xfId="2" applyNumberFormat="1" applyFont="1" applyFill="1" applyBorder="1" applyAlignment="1">
      <alignment vertical="center"/>
    </xf>
    <xf numFmtId="165" fontId="10" fillId="0" borderId="5" xfId="2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0" fontId="10" fillId="0" borderId="3" xfId="2" applyFont="1" applyFill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165" fontId="12" fillId="0" borderId="0" xfId="2" applyNumberFormat="1" applyFont="1" applyFill="1" applyBorder="1" applyAlignment="1">
      <alignment vertical="center"/>
    </xf>
    <xf numFmtId="0" fontId="13" fillId="0" borderId="0" xfId="2" applyFont="1" applyFill="1" applyBorder="1"/>
    <xf numFmtId="0" fontId="10" fillId="0" borderId="0" xfId="2" applyFont="1" applyFill="1" applyBorder="1" applyAlignment="1">
      <alignment vertical="center"/>
    </xf>
    <xf numFmtId="165" fontId="10" fillId="0" borderId="0" xfId="2" applyNumberFormat="1" applyFont="1" applyFill="1" applyBorder="1" applyAlignment="1">
      <alignment vertical="center"/>
    </xf>
    <xf numFmtId="0" fontId="9" fillId="0" borderId="0" xfId="2" applyFont="1" applyFill="1" applyBorder="1"/>
    <xf numFmtId="164" fontId="6" fillId="0" borderId="0" xfId="1" applyNumberFormat="1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165" fontId="9" fillId="0" borderId="0" xfId="2" applyNumberFormat="1" applyFont="1" applyFill="1" applyAlignment="1">
      <alignment vertical="center"/>
    </xf>
    <xf numFmtId="3" fontId="2" fillId="0" borderId="0" xfId="2" applyNumberFormat="1" applyFont="1" applyFill="1" applyAlignment="1">
      <alignment vertical="center"/>
    </xf>
    <xf numFmtId="9" fontId="9" fillId="0" borderId="0" xfId="1" applyFont="1" applyFill="1"/>
    <xf numFmtId="165" fontId="9" fillId="0" borderId="0" xfId="1" applyNumberFormat="1" applyFont="1" applyFill="1"/>
    <xf numFmtId="3" fontId="2" fillId="0" borderId="0" xfId="2" applyNumberFormat="1" applyFont="1" applyFill="1"/>
    <xf numFmtId="0" fontId="1" fillId="0" borderId="0" xfId="2" applyFill="1" applyBorder="1"/>
    <xf numFmtId="0" fontId="14" fillId="0" borderId="0" xfId="2" applyFont="1" applyFill="1"/>
    <xf numFmtId="165" fontId="14" fillId="0" borderId="0" xfId="2" applyNumberFormat="1" applyFont="1" applyFill="1"/>
    <xf numFmtId="0" fontId="15" fillId="0" borderId="0" xfId="2" applyFont="1" applyFill="1" applyAlignment="1">
      <alignment vertical="center"/>
    </xf>
    <xf numFmtId="0" fontId="14" fillId="0" borderId="0" xfId="2" applyFont="1"/>
    <xf numFmtId="0" fontId="15" fillId="0" borderId="0" xfId="2" applyFont="1" applyFill="1" applyBorder="1" applyAlignment="1">
      <alignment vertical="center"/>
    </xf>
    <xf numFmtId="0" fontId="14" fillId="0" borderId="0" xfId="2" applyFont="1" applyFill="1" applyBorder="1"/>
    <xf numFmtId="9" fontId="2" fillId="0" borderId="0" xfId="1" applyFont="1" applyFill="1" applyBorder="1"/>
    <xf numFmtId="0" fontId="2" fillId="0" borderId="0" xfId="2" applyFont="1" applyFill="1" applyBorder="1"/>
    <xf numFmtId="166" fontId="2" fillId="0" borderId="0" xfId="2" applyNumberFormat="1" applyFont="1" applyFill="1" applyBorder="1"/>
    <xf numFmtId="0" fontId="10" fillId="3" borderId="0" xfId="2" applyFont="1" applyFill="1" applyBorder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17" fillId="4" borderId="0" xfId="2" applyFont="1" applyFill="1"/>
    <xf numFmtId="0" fontId="18" fillId="4" borderId="2" xfId="2" applyFont="1" applyFill="1" applyBorder="1" applyAlignment="1">
      <alignment vertical="center"/>
    </xf>
    <xf numFmtId="0" fontId="16" fillId="4" borderId="2" xfId="2" applyFont="1" applyFill="1" applyBorder="1" applyAlignment="1">
      <alignment horizontal="left" vertical="center" indent="1"/>
    </xf>
    <xf numFmtId="0" fontId="16" fillId="4" borderId="2" xfId="2" applyFont="1" applyFill="1" applyBorder="1" applyAlignment="1">
      <alignment horizontal="left" vertical="center" indent="2"/>
    </xf>
    <xf numFmtId="0" fontId="18" fillId="4" borderId="0" xfId="2" applyFont="1" applyFill="1" applyAlignment="1">
      <alignment vertical="center"/>
    </xf>
    <xf numFmtId="0" fontId="18" fillId="4" borderId="3" xfId="2" applyFont="1" applyFill="1" applyBorder="1" applyAlignment="1">
      <alignment vertical="center" wrapText="1"/>
    </xf>
    <xf numFmtId="0" fontId="19" fillId="4" borderId="0" xfId="2" applyFont="1" applyFill="1" applyBorder="1" applyAlignment="1">
      <alignment vertical="center"/>
    </xf>
    <xf numFmtId="0" fontId="18" fillId="4" borderId="3" xfId="2" applyFont="1" applyFill="1" applyBorder="1" applyAlignment="1">
      <alignment vertical="center"/>
    </xf>
    <xf numFmtId="0" fontId="20" fillId="4" borderId="7" xfId="2" applyFont="1" applyFill="1" applyBorder="1" applyAlignment="1">
      <alignment vertical="center"/>
    </xf>
    <xf numFmtId="0" fontId="2" fillId="4" borderId="0" xfId="2" applyFont="1" applyFill="1"/>
    <xf numFmtId="0" fontId="3" fillId="4" borderId="0" xfId="2" applyFont="1" applyFill="1" applyAlignment="1">
      <alignment vertical="center"/>
    </xf>
    <xf numFmtId="0" fontId="1" fillId="4" borderId="0" xfId="2" applyFill="1"/>
    <xf numFmtId="0" fontId="5" fillId="4" borderId="0" xfId="2" applyFont="1" applyFill="1" applyAlignment="1">
      <alignment vertical="center"/>
    </xf>
    <xf numFmtId="0" fontId="21" fillId="4" borderId="0" xfId="2" applyFont="1" applyFill="1" applyAlignment="1">
      <alignment vertical="center"/>
    </xf>
    <xf numFmtId="0" fontId="0" fillId="4" borderId="0" xfId="0" applyFill="1"/>
    <xf numFmtId="0" fontId="21" fillId="4" borderId="0" xfId="2" applyFont="1" applyFill="1" applyAlignment="1">
      <alignment vertical="center"/>
    </xf>
    <xf numFmtId="0" fontId="22" fillId="4" borderId="0" xfId="2" applyFont="1" applyFill="1"/>
  </cellXfs>
  <cellStyles count="3">
    <cellStyle name="Normalny" xfId="0" builtinId="0"/>
    <cellStyle name="Normalny_Leasing market at the end of 2005" xfId="2" xr:uid="{00000000-0005-0000-0000-000002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      IQ 2020 (Leasing)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A01-46E9-91DF-6986D0F5F27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FA01-46E9-91DF-6986D0F5F27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FA01-46E9-91DF-6986D0F5F273}"/>
              </c:ext>
            </c:extLst>
          </c:dPt>
          <c:dLbls>
            <c:dLbl>
              <c:idx val="0"/>
              <c:layout>
                <c:manualLayout>
                  <c:x val="4.8096844277733274E-2"/>
                  <c:y val="-1.53554813982955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A01-46E9-91DF-6986D0F5F273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01-46E9-91DF-6986D0F5F273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01-46E9-91DF-6986D0F5F273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A01-46E9-91DF-6986D0F5F273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A01-46E9-91DF-6986D0F5F27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(Pl!$N$9,Pl!$N$18:$N$21)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(Pl!$O$9,Pl!$O$18:$O$21)</c:f>
              <c:numCache>
                <c:formatCode>#\ ##0.0</c:formatCode>
                <c:ptCount val="5"/>
                <c:pt idx="0">
                  <c:v>9983.6407008616552</c:v>
                </c:pt>
                <c:pt idx="1">
                  <c:v>3107.722439028224</c:v>
                </c:pt>
                <c:pt idx="2">
                  <c:v>188.93302211546285</c:v>
                </c:pt>
                <c:pt idx="3">
                  <c:v>169.22756274549454</c:v>
                </c:pt>
                <c:pt idx="4">
                  <c:v>139.96809977910587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A01-46E9-91DF-6986D0F5F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struktura ruchomości       IQ 2020 (Pożyczki)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883-47F7-AE7C-C3058332101D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2883-47F7-AE7C-C3058332101D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2883-47F7-AE7C-C3058332101D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883-47F7-AE7C-C3058332101D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883-47F7-AE7C-C3058332101D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883-47F7-AE7C-C3058332101D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883-47F7-AE7C-C3058332101D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883-47F7-AE7C-C3058332101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(Pl!$N$37,Pl!$N$46:$N$49)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(Pl!$O$37,Pl!$O$46:$O$49)</c:f>
              <c:numCache>
                <c:formatCode>#\ ##0.0</c:formatCode>
                <c:ptCount val="5"/>
                <c:pt idx="0">
                  <c:v>623.10559508818199</c:v>
                </c:pt>
                <c:pt idx="1">
                  <c:v>1526.8994874295468</c:v>
                </c:pt>
                <c:pt idx="2">
                  <c:v>34.609709618494762</c:v>
                </c:pt>
                <c:pt idx="3">
                  <c:v>2.7088012731870688</c:v>
                </c:pt>
                <c:pt idx="4">
                  <c:v>22.571301045103738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83-47F7-AE7C-C30583321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      IQ 2020 </a:t>
            </a:r>
            <a:r>
              <a:rPr lang="pl-PL" sz="1400"/>
              <a:t>(Leasing + Pożyczki) </a:t>
            </a:r>
          </a:p>
        </c:rich>
      </c:tx>
      <c:layout>
        <c:manualLayout>
          <c:xMode val="edge"/>
          <c:yMode val="edge"/>
          <c:x val="0.12806698804964575"/>
          <c:y val="0.7936375856278451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B42-4583-B3F4-1F75EDA93948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6B42-4583-B3F4-1F75EDA93948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6B42-4583-B3F4-1F75EDA93948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B42-4583-B3F4-1F75EDA93948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B42-4583-B3F4-1F75EDA93948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B42-4583-B3F4-1F75EDA93948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B42-4583-B3F4-1F75EDA93948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B42-4583-B3F4-1F75EDA9394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(Pl!$N$64,Pl!$N$73:$N$76)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(Pl!$O$64,Pl!$O$73:$O$76)</c:f>
              <c:numCache>
                <c:formatCode>#\ ##0.0</c:formatCode>
                <c:ptCount val="5"/>
                <c:pt idx="0">
                  <c:v>10606.746295949837</c:v>
                </c:pt>
                <c:pt idx="1">
                  <c:v>4634.6219264577703</c:v>
                </c:pt>
                <c:pt idx="2">
                  <c:v>223.54273173395762</c:v>
                </c:pt>
                <c:pt idx="3">
                  <c:v>171.93636401868162</c:v>
                </c:pt>
                <c:pt idx="4">
                  <c:v>162.53940082420962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B42-4583-B3F4-1F75EDA939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       IQ 2021 (Leasing)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BC2-446D-B221-FC9A2E12983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ABC2-446D-B221-FC9A2E12983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ABC2-446D-B221-FC9A2E12983C}"/>
              </c:ext>
            </c:extLst>
          </c:dPt>
          <c:dLbls>
            <c:dLbl>
              <c:idx val="0"/>
              <c:layout>
                <c:manualLayout>
                  <c:x val="2.7173987411056377E-2"/>
                  <c:y val="-2.326113315696648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BC2-446D-B221-FC9A2E12983C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BC2-446D-B221-FC9A2E12983C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BC2-446D-B221-FC9A2E12983C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BC2-446D-B221-FC9A2E12983C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BC2-446D-B221-FC9A2E12983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(Pl!$N$9,Pl!$N$18:$N$21)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(Pl!$P$9,Pl!$P$18:$P$21)</c:f>
              <c:numCache>
                <c:formatCode>#\ ##0.0</c:formatCode>
                <c:ptCount val="5"/>
                <c:pt idx="0">
                  <c:v>13858.24905155839</c:v>
                </c:pt>
                <c:pt idx="1">
                  <c:v>3505.2487216567638</c:v>
                </c:pt>
                <c:pt idx="2">
                  <c:v>187.33525960547468</c:v>
                </c:pt>
                <c:pt idx="3">
                  <c:v>327.74795723454037</c:v>
                </c:pt>
                <c:pt idx="4">
                  <c:v>139.24185549516127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C2-446D-B221-FC9A2E12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struktura ruchomości        IQ 2021 Pożyczki)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8E57-4F59-AC94-8E2FAE4B75D6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8E57-4F59-AC94-8E2FAE4B75D6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8E57-4F59-AC94-8E2FAE4B75D6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E57-4F59-AC94-8E2FAE4B75D6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E57-4F59-AC94-8E2FAE4B75D6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E57-4F59-AC94-8E2FAE4B75D6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E57-4F59-AC94-8E2FAE4B75D6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E57-4F59-AC94-8E2FAE4B75D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(Pl!$N$37,Pl!$N$46:$N$49)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(Pl!$P$37,Pl!$P$46:$P$49)</c:f>
              <c:numCache>
                <c:formatCode>#\ ##0.0</c:formatCode>
                <c:ptCount val="5"/>
                <c:pt idx="0">
                  <c:v>778.00797653619441</c:v>
                </c:pt>
                <c:pt idx="1">
                  <c:v>1701.9802930528224</c:v>
                </c:pt>
                <c:pt idx="2">
                  <c:v>33.752271005627065</c:v>
                </c:pt>
                <c:pt idx="3">
                  <c:v>93.463899403936153</c:v>
                </c:pt>
                <c:pt idx="4">
                  <c:v>22.822120238397353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E57-4F59-AC94-8E2FAE4B75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  IQ2021 </a:t>
            </a:r>
            <a:r>
              <a:rPr lang="pl-PL" sz="1400"/>
              <a:t>(Leasing + Pożyczki)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AC5-4BCD-86AD-CDE11D91F9AD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7AC5-4BCD-86AD-CDE11D91F9AD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7AC5-4BCD-86AD-CDE11D91F9AD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AC5-4BCD-86AD-CDE11D91F9AD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AC5-4BCD-86AD-CDE11D91F9AD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AC5-4BCD-86AD-CDE11D91F9AD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AC5-4BCD-86AD-CDE11D91F9AD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AC5-4BCD-86AD-CDE11D91F9AD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(Pl!$N$64,Pl!$N$73:$N$76)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(Pl!$P$64,Pl!$P$73:$P$76)</c:f>
              <c:numCache>
                <c:formatCode>#\ ##0.0</c:formatCode>
                <c:ptCount val="5"/>
                <c:pt idx="0">
                  <c:v>14636.257028094582</c:v>
                </c:pt>
                <c:pt idx="1">
                  <c:v>5207.2290147095864</c:v>
                </c:pt>
                <c:pt idx="2">
                  <c:v>221.08753061110173</c:v>
                </c:pt>
                <c:pt idx="3">
                  <c:v>421.21185663847655</c:v>
                </c:pt>
                <c:pt idx="4">
                  <c:v>162.06397573355864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AC5-4BCD-86AD-CDE11D91F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IQ 2020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1DF-4395-9CE2-CCFA7A5D33C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21DF-4395-9CE2-CCFA7A5D33C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21DF-4395-9CE2-CCFA7A5D33CC}"/>
              </c:ext>
            </c:extLst>
          </c:dPt>
          <c:dLbls>
            <c:dLbl>
              <c:idx val="0"/>
              <c:layout>
                <c:manualLayout>
                  <c:x val="4.8096844277733274E-2"/>
                  <c:y val="-1.53554813982955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1DF-4395-9CE2-CCFA7A5D33CC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1DF-4395-9CE2-CCFA7A5D33CC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1DF-4395-9CE2-CCFA7A5D33CC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1DF-4395-9CE2-CCFA7A5D33CC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1DF-4395-9CE2-CCFA7A5D33C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(Eng!$N$9,Eng!$N$18:$N$21)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(Eng!$O$9,Eng!$O$18:$O$21)</c:f>
              <c:numCache>
                <c:formatCode>#\ ##0.0</c:formatCode>
                <c:ptCount val="5"/>
                <c:pt idx="0">
                  <c:v>9983.6407008616552</c:v>
                </c:pt>
                <c:pt idx="1">
                  <c:v>3107.722439028224</c:v>
                </c:pt>
                <c:pt idx="2">
                  <c:v>188.93302211546285</c:v>
                </c:pt>
                <c:pt idx="3">
                  <c:v>169.22756274549454</c:v>
                </c:pt>
                <c:pt idx="4">
                  <c:v>139.96809977910587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1DF-4395-9CE2-CCFA7A5D3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Equipment structure IQ 2020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DFE-4113-8479-91FF6BC347C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BDFE-4113-8479-91FF6BC347C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BDFE-4113-8479-91FF6BC347CC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FE-4113-8479-91FF6BC347CC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FE-4113-8479-91FF6BC347CC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DFE-4113-8479-91FF6BC347CC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DFE-4113-8479-91FF6BC347CC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DFE-4113-8479-91FF6BC347C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(Eng!$N$37,Eng!$N$46:$N$49)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(Eng!$O$37,Eng!$O$46:$O$49)</c:f>
              <c:numCache>
                <c:formatCode>#\ ##0.0</c:formatCode>
                <c:ptCount val="5"/>
                <c:pt idx="0">
                  <c:v>623.10559508818199</c:v>
                </c:pt>
                <c:pt idx="1">
                  <c:v>1526.8994874295468</c:v>
                </c:pt>
                <c:pt idx="2">
                  <c:v>34.609709618494762</c:v>
                </c:pt>
                <c:pt idx="3">
                  <c:v>2.7088012731870688</c:v>
                </c:pt>
                <c:pt idx="4">
                  <c:v>22.571301045103738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DFE-4113-8479-91FF6BC34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IQ 2020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1EE-42B1-8080-930E6E954C8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1EE-42B1-8080-930E6E954C8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51EE-42B1-8080-930E6E954C84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1EE-42B1-8080-930E6E954C84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EE-42B1-8080-930E6E954C84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EE-42B1-8080-930E6E954C84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1EE-42B1-8080-930E6E954C84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1EE-42B1-8080-930E6E954C8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(Eng!$N$64,Eng!$N$73:$N$76)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(Eng!$O$64,Eng!$O$73:$O$76)</c:f>
              <c:numCache>
                <c:formatCode>#\ ##0.0</c:formatCode>
                <c:ptCount val="5"/>
                <c:pt idx="0">
                  <c:v>10606.746295949837</c:v>
                </c:pt>
                <c:pt idx="1">
                  <c:v>4634.6219264577703</c:v>
                </c:pt>
                <c:pt idx="2">
                  <c:v>223.54273173395762</c:v>
                </c:pt>
                <c:pt idx="3">
                  <c:v>171.93636401868162</c:v>
                </c:pt>
                <c:pt idx="4">
                  <c:v>162.53940082420962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1EE-42B1-8080-930E6E954C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IQ 2021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1E8B-403A-8771-735FA5742CA8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1E8B-403A-8771-735FA5742CA8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1E8B-403A-8771-735FA5742CA8}"/>
              </c:ext>
            </c:extLst>
          </c:dPt>
          <c:dLbls>
            <c:dLbl>
              <c:idx val="0"/>
              <c:layout>
                <c:manualLayout>
                  <c:x val="2.7173987411056377E-2"/>
                  <c:y val="-2.326113315696648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E8B-403A-8771-735FA5742CA8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E8B-403A-8771-735FA5742CA8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E8B-403A-8771-735FA5742CA8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E8B-403A-8771-735FA5742CA8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E8B-403A-8771-735FA5742CA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(Eng!$N$9,Eng!$N$18:$N$21)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(Eng!$P$9,Eng!$P$18:$P$21)</c:f>
              <c:numCache>
                <c:formatCode>#\ ##0.0</c:formatCode>
                <c:ptCount val="5"/>
                <c:pt idx="0">
                  <c:v>13858.24905155839</c:v>
                </c:pt>
                <c:pt idx="1">
                  <c:v>3505.2487216567638</c:v>
                </c:pt>
                <c:pt idx="2">
                  <c:v>187.33525960547468</c:v>
                </c:pt>
                <c:pt idx="3">
                  <c:v>327.74795723454037</c:v>
                </c:pt>
                <c:pt idx="4">
                  <c:v>139.24185549516127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8B-403A-8771-735FA5742C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Equipment structure IQ 2021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1B8-4C11-B606-59D26026D592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61B8-4C11-B606-59D26026D592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61B8-4C11-B606-59D26026D592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1B8-4C11-B606-59D26026D592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1B8-4C11-B606-59D26026D592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1B8-4C11-B606-59D26026D592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1B8-4C11-B606-59D26026D592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1B8-4C11-B606-59D26026D59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(Eng!$N$37,Eng!$N$46:$N$49)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(Eng!$P$37,Eng!$P$46:$P$49)</c:f>
              <c:numCache>
                <c:formatCode>#\ ##0.0</c:formatCode>
                <c:ptCount val="5"/>
                <c:pt idx="0">
                  <c:v>778.00797653619441</c:v>
                </c:pt>
                <c:pt idx="1">
                  <c:v>1701.9802930528224</c:v>
                </c:pt>
                <c:pt idx="2">
                  <c:v>33.752271005627065</c:v>
                </c:pt>
                <c:pt idx="3">
                  <c:v>93.463899403936153</c:v>
                </c:pt>
                <c:pt idx="4">
                  <c:v>22.822120238397353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B8-4C11-B606-59D26026D5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IQ 2021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8134-4360-B202-A87AA6D9A9B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8134-4360-B202-A87AA6D9A9B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8134-4360-B202-A87AA6D9A9BF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134-4360-B202-A87AA6D9A9BF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134-4360-B202-A87AA6D9A9BF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134-4360-B202-A87AA6D9A9BF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134-4360-B202-A87AA6D9A9BF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134-4360-B202-A87AA6D9A9B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(Eng!$N$64,Eng!$N$73:$N$76)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(Eng!$P$64,Eng!$P$73:$P$76)</c:f>
              <c:numCache>
                <c:formatCode>#\ ##0.0</c:formatCode>
                <c:ptCount val="5"/>
                <c:pt idx="0">
                  <c:v>14636.257028094582</c:v>
                </c:pt>
                <c:pt idx="1">
                  <c:v>5207.2290147095864</c:v>
                </c:pt>
                <c:pt idx="2">
                  <c:v>221.08753061110173</c:v>
                </c:pt>
                <c:pt idx="3">
                  <c:v>421.21185663847655</c:v>
                </c:pt>
                <c:pt idx="4">
                  <c:v>162.06397573355864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134-4360-B202-A87AA6D9A9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CC20193-755C-4E9B-A3DB-B3744E44D0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94D72A61-B3E6-4D79-9875-9F29BA9870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4E18A62D-43D2-4307-B443-312587274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76FD6AF5-3C70-44EB-85AA-B05B106CB6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4E0B12BB-0D12-49F0-B7FD-C464FF6713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AC4403A-174C-4086-B4DF-36AEB72630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83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83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D320C-2430-4E65-8188-F4C52C02E933}">
  <sheetPr>
    <tabColor rgb="FFEB0000"/>
    <pageSetUpPr fitToPage="1"/>
  </sheetPr>
  <dimension ref="A2:R86"/>
  <sheetViews>
    <sheetView showGridLines="0" tabSelected="1" topLeftCell="K71" zoomScale="80" zoomScaleNormal="80" workbookViewId="0">
      <selection activeCell="AB86" sqref="AB86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2" spans="1:18" s="59" customFormat="1" ht="26.25" x14ac:dyDescent="0.4">
      <c r="A2" s="59" t="s">
        <v>34</v>
      </c>
    </row>
    <row r="3" spans="1:18" s="59" customFormat="1" ht="26.25" x14ac:dyDescent="0.4"/>
    <row r="4" spans="1:18" s="59" customFormat="1" ht="26.25" x14ac:dyDescent="0.4">
      <c r="A4" s="59" t="s">
        <v>35</v>
      </c>
    </row>
    <row r="5" spans="1:18" ht="45" customHeight="1" x14ac:dyDescent="0.2">
      <c r="A5" s="6"/>
      <c r="B5" s="3"/>
      <c r="C5" s="58" t="s">
        <v>22</v>
      </c>
      <c r="D5" s="58"/>
      <c r="E5" s="58"/>
      <c r="F5" s="58"/>
      <c r="G5" s="6"/>
      <c r="H5" s="7"/>
      <c r="I5" s="58" t="s">
        <v>26</v>
      </c>
      <c r="J5" s="58"/>
      <c r="K5" s="58"/>
      <c r="L5" s="58"/>
      <c r="M5" s="6"/>
      <c r="O5" s="58" t="s">
        <v>30</v>
      </c>
      <c r="P5" s="58"/>
      <c r="Q5" s="58"/>
      <c r="R5" s="58"/>
    </row>
    <row r="6" spans="1:18" ht="15.75" customHeight="1" x14ac:dyDescent="0.2">
      <c r="A6" s="6"/>
      <c r="B6" s="8" t="s">
        <v>60</v>
      </c>
      <c r="C6" s="6"/>
      <c r="D6" s="6"/>
      <c r="E6" s="6"/>
      <c r="F6" s="6"/>
      <c r="G6" s="6"/>
      <c r="H6" s="8"/>
      <c r="I6" s="6"/>
      <c r="J6" s="6"/>
      <c r="K6" s="6"/>
      <c r="L6" s="6"/>
      <c r="M6" s="6"/>
      <c r="N6" s="8"/>
      <c r="O6" s="6"/>
      <c r="P6" s="6"/>
      <c r="Q6" s="6"/>
      <c r="R6" s="6"/>
    </row>
    <row r="7" spans="1:18" x14ac:dyDescent="0.2">
      <c r="B7" s="3"/>
      <c r="C7" s="7"/>
      <c r="D7" s="7"/>
      <c r="E7" s="7"/>
      <c r="H7" s="7"/>
      <c r="I7" s="7"/>
      <c r="J7" s="7"/>
      <c r="K7" s="7"/>
    </row>
    <row r="8" spans="1:18" ht="22.5" x14ac:dyDescent="0.2">
      <c r="A8" s="9"/>
      <c r="B8" s="3"/>
      <c r="C8" s="10" t="s">
        <v>23</v>
      </c>
      <c r="D8" s="10" t="s">
        <v>24</v>
      </c>
      <c r="E8" s="3"/>
      <c r="F8" s="10" t="s">
        <v>25</v>
      </c>
      <c r="G8" s="9"/>
      <c r="H8" s="7"/>
      <c r="I8" s="10" t="s">
        <v>27</v>
      </c>
      <c r="J8" s="10" t="s">
        <v>28</v>
      </c>
      <c r="K8" s="3"/>
      <c r="L8" s="10" t="s">
        <v>29</v>
      </c>
      <c r="M8" s="9"/>
      <c r="O8" s="10" t="s">
        <v>31</v>
      </c>
      <c r="P8" s="10" t="s">
        <v>32</v>
      </c>
      <c r="R8" s="10" t="s">
        <v>33</v>
      </c>
    </row>
    <row r="9" spans="1:18" x14ac:dyDescent="0.2">
      <c r="A9" s="11"/>
      <c r="B9" s="60" t="s">
        <v>36</v>
      </c>
      <c r="C9" s="13">
        <f>SUM(C10:C11,C13:C17)</f>
        <v>7043.6218313995769</v>
      </c>
      <c r="D9" s="13">
        <f>SUM(D10:D11,D13:D17)</f>
        <v>8159.7223437256871</v>
      </c>
      <c r="E9" s="7"/>
      <c r="F9" s="14">
        <f>IF(C9,D9/C9-1,"")</f>
        <v>0.15845548484029548</v>
      </c>
      <c r="G9" s="11"/>
      <c r="H9" s="60" t="s">
        <v>36</v>
      </c>
      <c r="I9" s="13">
        <f>SUM(I10:I11,I13:I17)</f>
        <v>2940.0188694620761</v>
      </c>
      <c r="J9" s="13">
        <f>SUM(J10:J11,J13:J17)</f>
        <v>5698.5267078327015</v>
      </c>
      <c r="K9" s="7"/>
      <c r="L9" s="14">
        <f>IF(I9,J9/I9-1,"")</f>
        <v>0.93826195029671333</v>
      </c>
      <c r="M9" s="11"/>
      <c r="N9" s="60" t="s">
        <v>36</v>
      </c>
      <c r="O9" s="13">
        <f>SUM(O10:O11,O13:O17)</f>
        <v>9983.6407008616552</v>
      </c>
      <c r="P9" s="13">
        <f>SUM(P10:P11,P13:P17)</f>
        <v>13858.24905155839</v>
      </c>
      <c r="R9" s="16">
        <f t="shared" ref="R9:R21" si="0">IF(O9,P9/O9-1,"")</f>
        <v>0.38809573248788198</v>
      </c>
    </row>
    <row r="10" spans="1:18" x14ac:dyDescent="0.2">
      <c r="A10" s="11"/>
      <c r="B10" s="61" t="s">
        <v>37</v>
      </c>
      <c r="C10" s="18">
        <v>4347.0155375617614</v>
      </c>
      <c r="D10" s="18">
        <v>4627.6077382253443</v>
      </c>
      <c r="F10" s="14">
        <f t="shared" ref="F10:F21" si="1">IF(C10,D10/C10-1,"")</f>
        <v>6.4548239646037064E-2</v>
      </c>
      <c r="G10" s="11"/>
      <c r="H10" s="61" t="s">
        <v>37</v>
      </c>
      <c r="I10" s="18">
        <f>O10-C10</f>
        <v>1834.7071872321885</v>
      </c>
      <c r="J10" s="18">
        <f>P10-D10</f>
        <v>3131.5236709538576</v>
      </c>
      <c r="L10" s="14">
        <f t="shared" ref="L10:L21" si="2">IF(I10,J10/I10-1,"")</f>
        <v>0.70682476895837909</v>
      </c>
      <c r="M10" s="11"/>
      <c r="N10" s="61" t="s">
        <v>37</v>
      </c>
      <c r="O10" s="18">
        <v>6181.72272479395</v>
      </c>
      <c r="P10" s="18">
        <v>7759.1314091792019</v>
      </c>
      <c r="Q10" s="4"/>
      <c r="R10" s="16">
        <f t="shared" si="0"/>
        <v>0.25517299215937106</v>
      </c>
    </row>
    <row r="11" spans="1:18" x14ac:dyDescent="0.2">
      <c r="A11" s="11"/>
      <c r="B11" s="61" t="s">
        <v>38</v>
      </c>
      <c r="C11" s="18">
        <v>841.58894447304351</v>
      </c>
      <c r="D11" s="18">
        <v>956.4385663744215</v>
      </c>
      <c r="F11" s="14">
        <f t="shared" si="1"/>
        <v>0.13646759817322751</v>
      </c>
      <c r="G11" s="11"/>
      <c r="H11" s="61" t="s">
        <v>38</v>
      </c>
      <c r="I11" s="18">
        <f>O11-C11</f>
        <v>334.31458709635103</v>
      </c>
      <c r="J11" s="18">
        <f>P11-D11</f>
        <v>643.58268613285509</v>
      </c>
      <c r="L11" s="14">
        <f t="shared" si="2"/>
        <v>0.92508107923921234</v>
      </c>
      <c r="M11" s="11"/>
      <c r="N11" s="61" t="s">
        <v>38</v>
      </c>
      <c r="O11" s="18">
        <v>1175.9035315693945</v>
      </c>
      <c r="P11" s="18">
        <v>1600.0212525072766</v>
      </c>
      <c r="Q11" s="4"/>
      <c r="R11" s="16">
        <f t="shared" si="0"/>
        <v>0.36067390695888335</v>
      </c>
    </row>
    <row r="12" spans="1:18" x14ac:dyDescent="0.2">
      <c r="A12" s="11"/>
      <c r="B12" s="61" t="s">
        <v>39</v>
      </c>
      <c r="C12" s="20">
        <f>SUM(C13:C16)</f>
        <v>1788.8896754997604</v>
      </c>
      <c r="D12" s="20">
        <f>SUM(D13:D16)</f>
        <v>2508.4977884541477</v>
      </c>
      <c r="F12" s="14">
        <f t="shared" si="1"/>
        <v>0.40226522787289887</v>
      </c>
      <c r="G12" s="11"/>
      <c r="H12" s="61" t="s">
        <v>39</v>
      </c>
      <c r="I12" s="20">
        <f>SUM(I13:I16)</f>
        <v>757.037128534305</v>
      </c>
      <c r="J12" s="20">
        <f>SUM(J13:J16)</f>
        <v>1873.1104914383334</v>
      </c>
      <c r="L12" s="14">
        <f t="shared" si="2"/>
        <v>1.4742650272184816</v>
      </c>
      <c r="M12" s="11"/>
      <c r="N12" s="61" t="s">
        <v>39</v>
      </c>
      <c r="O12" s="21">
        <f>SUM(O13:O16)</f>
        <v>2545.9268040340653</v>
      </c>
      <c r="P12" s="21">
        <f>SUM(P13:P16)</f>
        <v>4381.6082798924817</v>
      </c>
      <c r="Q12" s="4"/>
      <c r="R12" s="16">
        <f t="shared" si="0"/>
        <v>0.72102680758525617</v>
      </c>
    </row>
    <row r="13" spans="1:18" x14ac:dyDescent="0.2">
      <c r="A13" s="11"/>
      <c r="B13" s="62" t="s">
        <v>40</v>
      </c>
      <c r="C13" s="18">
        <v>376.83723302730732</v>
      </c>
      <c r="D13" s="18">
        <v>448.18633837415979</v>
      </c>
      <c r="E13" s="23"/>
      <c r="F13" s="14">
        <f t="shared" si="1"/>
        <v>0.18933666605518829</v>
      </c>
      <c r="G13" s="11"/>
      <c r="H13" s="62" t="s">
        <v>40</v>
      </c>
      <c r="I13" s="18">
        <f>O13-C13</f>
        <v>187.56538418716764</v>
      </c>
      <c r="J13" s="18">
        <f>P13-D13</f>
        <v>397.47991870986135</v>
      </c>
      <c r="K13" s="23"/>
      <c r="L13" s="14">
        <f t="shared" si="2"/>
        <v>1.1191539176185321</v>
      </c>
      <c r="M13" s="11"/>
      <c r="N13" s="62" t="s">
        <v>40</v>
      </c>
      <c r="O13" s="18">
        <v>564.40261721447496</v>
      </c>
      <c r="P13" s="18">
        <v>845.66625708402114</v>
      </c>
      <c r="Q13" s="25"/>
      <c r="R13" s="16">
        <f t="shared" si="0"/>
        <v>0.49833865274700706</v>
      </c>
    </row>
    <row r="14" spans="1:18" x14ac:dyDescent="0.2">
      <c r="A14" s="11"/>
      <c r="B14" s="62" t="s">
        <v>41</v>
      </c>
      <c r="C14" s="18">
        <v>899.65972112622808</v>
      </c>
      <c r="D14" s="18">
        <v>1431.3346572631408</v>
      </c>
      <c r="E14" s="23"/>
      <c r="F14" s="14">
        <f t="shared" si="1"/>
        <v>0.59097336876585072</v>
      </c>
      <c r="G14" s="11"/>
      <c r="H14" s="62" t="s">
        <v>41</v>
      </c>
      <c r="I14" s="18">
        <f t="shared" ref="I14:J21" si="3">O14-C14</f>
        <v>367.11280026509007</v>
      </c>
      <c r="J14" s="18">
        <f t="shared" si="3"/>
        <v>981.44823770201674</v>
      </c>
      <c r="K14" s="23"/>
      <c r="L14" s="14">
        <f t="shared" si="2"/>
        <v>1.6734241818681301</v>
      </c>
      <c r="M14" s="11"/>
      <c r="N14" s="62" t="s">
        <v>41</v>
      </c>
      <c r="O14" s="18">
        <v>1266.7725213913182</v>
      </c>
      <c r="P14" s="18">
        <v>2412.7828949651575</v>
      </c>
      <c r="Q14" s="25"/>
      <c r="R14" s="16">
        <f t="shared" si="0"/>
        <v>0.90466942897936908</v>
      </c>
    </row>
    <row r="15" spans="1:18" x14ac:dyDescent="0.2">
      <c r="A15" s="11"/>
      <c r="B15" s="62" t="s">
        <v>42</v>
      </c>
      <c r="C15" s="18">
        <v>394.05371017978939</v>
      </c>
      <c r="D15" s="18">
        <v>576.14948514291962</v>
      </c>
      <c r="E15" s="23"/>
      <c r="F15" s="14">
        <f t="shared" si="1"/>
        <v>0.46210902285388444</v>
      </c>
      <c r="G15" s="11"/>
      <c r="H15" s="62" t="s">
        <v>42</v>
      </c>
      <c r="I15" s="18">
        <f t="shared" si="3"/>
        <v>166.2859074613142</v>
      </c>
      <c r="J15" s="18">
        <f t="shared" si="3"/>
        <v>466.66299992729944</v>
      </c>
      <c r="K15" s="23"/>
      <c r="L15" s="14">
        <f t="shared" si="2"/>
        <v>1.8063893510390643</v>
      </c>
      <c r="M15" s="11"/>
      <c r="N15" s="62" t="s">
        <v>42</v>
      </c>
      <c r="O15" s="18">
        <v>560.33961764110359</v>
      </c>
      <c r="P15" s="18">
        <v>1042.8124850702191</v>
      </c>
      <c r="Q15" s="25"/>
      <c r="R15" s="16">
        <f t="shared" si="0"/>
        <v>0.86103650757412331</v>
      </c>
    </row>
    <row r="16" spans="1:18" x14ac:dyDescent="0.2">
      <c r="A16" s="11"/>
      <c r="B16" s="62" t="s">
        <v>43</v>
      </c>
      <c r="C16" s="18">
        <v>118.33901116643571</v>
      </c>
      <c r="D16" s="18">
        <v>52.827307673927308</v>
      </c>
      <c r="E16" s="23"/>
      <c r="F16" s="14">
        <f t="shared" si="1"/>
        <v>-0.55359346716503044</v>
      </c>
      <c r="G16" s="11"/>
      <c r="H16" s="62" t="s">
        <v>43</v>
      </c>
      <c r="I16" s="18">
        <f t="shared" si="3"/>
        <v>36.07303662073312</v>
      </c>
      <c r="J16" s="18">
        <f t="shared" si="3"/>
        <v>27.519335099156038</v>
      </c>
      <c r="K16" s="23"/>
      <c r="L16" s="14">
        <f t="shared" si="2"/>
        <v>-0.23712174862098545</v>
      </c>
      <c r="M16" s="11"/>
      <c r="N16" s="62" t="s">
        <v>43</v>
      </c>
      <c r="O16" s="18">
        <v>154.41204778716883</v>
      </c>
      <c r="P16" s="18">
        <v>80.346642773083346</v>
      </c>
      <c r="Q16" s="25"/>
      <c r="R16" s="16">
        <f t="shared" si="0"/>
        <v>-0.47966079121087912</v>
      </c>
    </row>
    <row r="17" spans="1:18" x14ac:dyDescent="0.2">
      <c r="A17" s="11"/>
      <c r="B17" s="61" t="s">
        <v>44</v>
      </c>
      <c r="C17" s="18">
        <v>66.127673865012582</v>
      </c>
      <c r="D17" s="18">
        <v>67.178250671773441</v>
      </c>
      <c r="F17" s="14">
        <f t="shared" si="1"/>
        <v>1.5887097569852848E-2</v>
      </c>
      <c r="G17" s="11"/>
      <c r="H17" s="61" t="s">
        <v>44</v>
      </c>
      <c r="I17" s="18">
        <f t="shared" si="3"/>
        <v>13.959966599232033</v>
      </c>
      <c r="J17" s="18">
        <f t="shared" si="3"/>
        <v>50.309859307655941</v>
      </c>
      <c r="L17" s="14">
        <f t="shared" si="2"/>
        <v>2.6038667392244044</v>
      </c>
      <c r="M17" s="11"/>
      <c r="N17" s="61" t="s">
        <v>44</v>
      </c>
      <c r="O17" s="18">
        <v>80.087640464244615</v>
      </c>
      <c r="P17" s="18">
        <v>117.48810997942938</v>
      </c>
      <c r="Q17" s="4"/>
      <c r="R17" s="16">
        <f t="shared" si="0"/>
        <v>0.46699427400264493</v>
      </c>
    </row>
    <row r="18" spans="1:18" x14ac:dyDescent="0.2">
      <c r="A18" s="11"/>
      <c r="B18" s="60" t="s">
        <v>21</v>
      </c>
      <c r="C18" s="13">
        <v>2012.4827736997574</v>
      </c>
      <c r="D18" s="13">
        <v>1912.3875457200752</v>
      </c>
      <c r="E18" s="7"/>
      <c r="F18" s="14">
        <f t="shared" si="1"/>
        <v>-4.9737184977572069E-2</v>
      </c>
      <c r="G18" s="11"/>
      <c r="H18" s="60" t="s">
        <v>21</v>
      </c>
      <c r="I18" s="13">
        <f>O18-C18</f>
        <v>1095.2396653284666</v>
      </c>
      <c r="J18" s="13">
        <f t="shared" si="3"/>
        <v>1592.8611759366886</v>
      </c>
      <c r="K18" s="7"/>
      <c r="L18" s="14">
        <f t="shared" si="2"/>
        <v>0.454349423565648</v>
      </c>
      <c r="M18" s="11"/>
      <c r="N18" s="60" t="s">
        <v>21</v>
      </c>
      <c r="O18" s="13">
        <v>3107.722439028224</v>
      </c>
      <c r="P18" s="13">
        <v>3505.2487216567638</v>
      </c>
      <c r="R18" s="16">
        <f t="shared" si="0"/>
        <v>0.12791563288800178</v>
      </c>
    </row>
    <row r="19" spans="1:18" x14ac:dyDescent="0.2">
      <c r="A19" s="11"/>
      <c r="B19" s="60" t="s">
        <v>11</v>
      </c>
      <c r="C19" s="13">
        <v>127.06364761578452</v>
      </c>
      <c r="D19" s="13">
        <v>104.36771943164268</v>
      </c>
      <c r="E19" s="7"/>
      <c r="F19" s="14">
        <f t="shared" si="1"/>
        <v>-0.17861857903505063</v>
      </c>
      <c r="G19" s="11"/>
      <c r="H19" s="60" t="s">
        <v>11</v>
      </c>
      <c r="I19" s="13">
        <f>O19-C19</f>
        <v>61.869374499678329</v>
      </c>
      <c r="J19" s="13">
        <f t="shared" si="3"/>
        <v>82.967540173831992</v>
      </c>
      <c r="K19" s="7"/>
      <c r="L19" s="14">
        <f t="shared" si="2"/>
        <v>0.34101145913901809</v>
      </c>
      <c r="M19" s="11"/>
      <c r="N19" s="60" t="s">
        <v>11</v>
      </c>
      <c r="O19" s="13">
        <v>188.93302211546285</v>
      </c>
      <c r="P19" s="13">
        <v>187.33525960547468</v>
      </c>
      <c r="R19" s="16">
        <f t="shared" si="0"/>
        <v>-8.4567668060256951E-3</v>
      </c>
    </row>
    <row r="20" spans="1:18" x14ac:dyDescent="0.2">
      <c r="A20" s="11"/>
      <c r="B20" s="60" t="s">
        <v>45</v>
      </c>
      <c r="C20" s="13">
        <v>68.684654193543395</v>
      </c>
      <c r="D20" s="13">
        <v>173.9480287961523</v>
      </c>
      <c r="E20" s="7"/>
      <c r="F20" s="14">
        <f t="shared" si="1"/>
        <v>1.532560305333881</v>
      </c>
      <c r="G20" s="11"/>
      <c r="H20" s="60" t="s">
        <v>45</v>
      </c>
      <c r="I20" s="13">
        <f>O20-C20</f>
        <v>100.54290855195114</v>
      </c>
      <c r="J20" s="13">
        <f t="shared" si="3"/>
        <v>153.79992843838806</v>
      </c>
      <c r="K20" s="7"/>
      <c r="L20" s="14">
        <f t="shared" si="2"/>
        <v>0.5296944424371679</v>
      </c>
      <c r="M20" s="11"/>
      <c r="N20" s="60" t="s">
        <v>45</v>
      </c>
      <c r="O20" s="13">
        <v>169.22756274549454</v>
      </c>
      <c r="P20" s="13">
        <v>327.74795723454037</v>
      </c>
      <c r="R20" s="16">
        <f t="shared" si="0"/>
        <v>0.93672917057517702</v>
      </c>
    </row>
    <row r="21" spans="1:18" x14ac:dyDescent="0.2">
      <c r="A21" s="11"/>
      <c r="B21" s="60" t="s">
        <v>44</v>
      </c>
      <c r="C21" s="13">
        <v>108.35233862572828</v>
      </c>
      <c r="D21" s="13">
        <v>76.422030815127385</v>
      </c>
      <c r="E21" s="7"/>
      <c r="F21" s="14">
        <f t="shared" si="1"/>
        <v>-0.29468960444771641</v>
      </c>
      <c r="G21" s="11"/>
      <c r="H21" s="60" t="s">
        <v>44</v>
      </c>
      <c r="I21" s="13">
        <f>O21-C21</f>
        <v>31.615761153377591</v>
      </c>
      <c r="J21" s="13">
        <f t="shared" si="3"/>
        <v>62.819824680033889</v>
      </c>
      <c r="K21" s="7"/>
      <c r="L21" s="14">
        <f t="shared" si="2"/>
        <v>0.98697808903843809</v>
      </c>
      <c r="M21" s="11"/>
      <c r="N21" s="60" t="s">
        <v>44</v>
      </c>
      <c r="O21" s="13">
        <v>139.96809977910587</v>
      </c>
      <c r="P21" s="13">
        <v>139.24185549516127</v>
      </c>
      <c r="R21" s="16">
        <f t="shared" si="0"/>
        <v>-5.1886414482352761E-3</v>
      </c>
    </row>
    <row r="22" spans="1:18" ht="11.25" customHeight="1" thickBot="1" x14ac:dyDescent="0.25">
      <c r="A22" s="7"/>
      <c r="B22" s="63"/>
      <c r="C22" s="7"/>
      <c r="D22" s="7"/>
      <c r="E22" s="7"/>
      <c r="F22" s="7"/>
      <c r="G22" s="7"/>
      <c r="H22" s="63"/>
      <c r="I22" s="7"/>
      <c r="J22" s="7"/>
      <c r="K22" s="7"/>
      <c r="L22" s="7"/>
      <c r="M22" s="7"/>
      <c r="N22" s="63"/>
      <c r="O22" s="7"/>
      <c r="P22" s="7"/>
      <c r="R22" s="3"/>
    </row>
    <row r="23" spans="1:18" ht="16.5" thickBot="1" x14ac:dyDescent="0.25">
      <c r="A23" s="26"/>
      <c r="B23" s="64" t="s">
        <v>46</v>
      </c>
      <c r="C23" s="28">
        <f>C9+C18+C19+C20+C21</f>
        <v>9360.2052455343892</v>
      </c>
      <c r="D23" s="29">
        <f>D9+D18+D19+D20+D21</f>
        <v>10426.847668488685</v>
      </c>
      <c r="E23" s="7"/>
      <c r="F23" s="30">
        <f>IF(C23,D23/C23-1,"")</f>
        <v>0.11395502502075727</v>
      </c>
      <c r="G23" s="26"/>
      <c r="H23" s="64" t="s">
        <v>46</v>
      </c>
      <c r="I23" s="28">
        <f>I9+I18+I19+I20+I21</f>
        <v>4229.2865789955486</v>
      </c>
      <c r="J23" s="29">
        <f>J9+J18+J19+J20+J21</f>
        <v>7590.975177061644</v>
      </c>
      <c r="K23" s="7"/>
      <c r="L23" s="30">
        <f>IF(I23,J23/I23-1,"")</f>
        <v>0.79485949586903937</v>
      </c>
      <c r="M23" s="26"/>
      <c r="N23" s="64" t="s">
        <v>46</v>
      </c>
      <c r="O23" s="28">
        <f>SUM(O9,O18:O21)</f>
        <v>13589.491824529943</v>
      </c>
      <c r="P23" s="29">
        <f>SUM(P9,P18:P21)</f>
        <v>18017.82284555033</v>
      </c>
      <c r="R23" s="32">
        <f>IF(O23,P23/O23-1,"")</f>
        <v>0.32586435741673236</v>
      </c>
    </row>
    <row r="24" spans="1:18" s="7" customFormat="1" ht="6" customHeight="1" thickBot="1" x14ac:dyDescent="0.25">
      <c r="A24" s="33"/>
      <c r="B24" s="34"/>
      <c r="C24" s="35"/>
      <c r="D24" s="35"/>
      <c r="E24" s="36"/>
      <c r="F24" s="33"/>
      <c r="G24" s="33"/>
      <c r="H24" s="34"/>
      <c r="I24" s="35"/>
      <c r="J24" s="35"/>
      <c r="K24" s="36"/>
      <c r="L24" s="33"/>
      <c r="M24" s="33"/>
      <c r="N24" s="65"/>
      <c r="O24" s="35"/>
      <c r="P24" s="35"/>
      <c r="Q24" s="36"/>
      <c r="R24" s="33"/>
    </row>
    <row r="25" spans="1:18" ht="16.5" customHeight="1" thickBot="1" x14ac:dyDescent="0.25">
      <c r="A25" s="7"/>
      <c r="B25" s="57"/>
      <c r="C25" s="38"/>
      <c r="D25" s="38"/>
      <c r="E25" s="39"/>
      <c r="F25" s="26"/>
      <c r="G25" s="39"/>
      <c r="H25" s="37"/>
      <c r="I25" s="38"/>
      <c r="J25" s="38"/>
      <c r="K25" s="39"/>
      <c r="L25" s="26"/>
      <c r="M25" s="7"/>
      <c r="N25" s="66" t="s">
        <v>47</v>
      </c>
      <c r="O25" s="28">
        <v>31.903939934220563</v>
      </c>
      <c r="P25" s="29">
        <v>98.294553935396877</v>
      </c>
      <c r="Q25" s="7"/>
      <c r="R25" s="30">
        <f>IF(O25,P25/O25-1,"")</f>
        <v>2.0809534539640011</v>
      </c>
    </row>
    <row r="26" spans="1:18" s="7" customFormat="1" ht="6" hidden="1" customHeight="1" outlineLevel="1" thickBot="1" x14ac:dyDescent="0.25">
      <c r="A26" s="33"/>
      <c r="B26" s="37"/>
      <c r="C26" s="38"/>
      <c r="D26" s="38"/>
      <c r="E26" s="39"/>
      <c r="F26" s="40"/>
      <c r="G26" s="40"/>
      <c r="H26" s="37"/>
      <c r="I26" s="38"/>
      <c r="J26" s="38"/>
      <c r="K26" s="39"/>
      <c r="L26" s="40"/>
      <c r="M26" s="33"/>
      <c r="N26" s="63"/>
      <c r="O26" s="35"/>
      <c r="P26" s="35"/>
      <c r="Q26" s="36"/>
      <c r="R26" s="33"/>
    </row>
    <row r="27" spans="1:18" ht="16.5" hidden="1" outlineLevel="1" thickBot="1" x14ac:dyDescent="0.25">
      <c r="A27" s="11"/>
      <c r="B27" s="57"/>
      <c r="C27" s="38"/>
      <c r="D27" s="38"/>
      <c r="E27" s="39"/>
      <c r="F27" s="26"/>
      <c r="G27" s="39"/>
      <c r="H27" s="37"/>
      <c r="I27" s="38"/>
      <c r="J27" s="38"/>
      <c r="K27" s="39"/>
      <c r="L27" s="26"/>
      <c r="M27" s="11"/>
      <c r="N27" s="67" t="s">
        <v>48</v>
      </c>
      <c r="O27" s="28" t="e">
        <v>#REF!</v>
      </c>
      <c r="P27" s="29" t="e">
        <v>#REF!</v>
      </c>
      <c r="Q27" s="7"/>
      <c r="R27" s="30" t="e">
        <f>IF(O27,P27/O27-1,"")</f>
        <v>#REF!</v>
      </c>
    </row>
    <row r="28" spans="1:18" s="7" customFormat="1" ht="6" customHeight="1" collapsed="1" thickBot="1" x14ac:dyDescent="0.25">
      <c r="A28" s="33"/>
      <c r="B28" s="41"/>
      <c r="C28" s="42"/>
      <c r="D28" s="42"/>
      <c r="E28" s="23"/>
      <c r="F28" s="43"/>
      <c r="G28" s="40"/>
      <c r="H28" s="41"/>
      <c r="I28" s="42"/>
      <c r="J28" s="42"/>
      <c r="K28" s="23"/>
      <c r="L28" s="43"/>
      <c r="M28" s="33"/>
      <c r="N28" s="63"/>
      <c r="O28" s="42"/>
      <c r="P28" s="42"/>
      <c r="R28" s="43"/>
    </row>
    <row r="29" spans="1:18" ht="16.5" customHeight="1" collapsed="1" thickBot="1" x14ac:dyDescent="0.25">
      <c r="A29" s="7"/>
      <c r="B29" s="57"/>
      <c r="C29" s="38"/>
      <c r="D29" s="38"/>
      <c r="E29" s="39"/>
      <c r="F29" s="26"/>
      <c r="G29" s="39"/>
      <c r="H29" s="37"/>
      <c r="I29" s="38"/>
      <c r="J29" s="38"/>
      <c r="K29" s="39"/>
      <c r="L29" s="26"/>
      <c r="M29" s="7"/>
      <c r="N29" s="67" t="s">
        <v>49</v>
      </c>
      <c r="O29" s="28">
        <f>O23+O25</f>
        <v>13621.395764464163</v>
      </c>
      <c r="P29" s="29">
        <f>P23+P25</f>
        <v>18116.117399485727</v>
      </c>
      <c r="Q29" s="7"/>
      <c r="R29" s="30">
        <f>IF(O29,P29/O29-1,"")</f>
        <v>0.32997511508677446</v>
      </c>
    </row>
    <row r="30" spans="1:18" ht="18" customHeight="1" x14ac:dyDescent="0.2">
      <c r="A30" s="7"/>
      <c r="B30" s="37"/>
      <c r="C30" s="38"/>
      <c r="D30" s="38"/>
      <c r="E30" s="39"/>
      <c r="F30" s="40"/>
      <c r="G30" s="40"/>
      <c r="H30" s="37"/>
      <c r="I30" s="38"/>
      <c r="J30" s="38"/>
      <c r="K30" s="39"/>
      <c r="L30" s="40"/>
      <c r="M30" s="7"/>
      <c r="N30" s="8"/>
      <c r="O30" s="44"/>
      <c r="P30" s="45"/>
      <c r="R30" s="46"/>
    </row>
    <row r="31" spans="1:18" ht="15.75" x14ac:dyDescent="0.2">
      <c r="B31" s="57"/>
      <c r="C31" s="38"/>
      <c r="D31" s="38"/>
      <c r="E31" s="39"/>
      <c r="F31" s="26"/>
      <c r="G31" s="39"/>
      <c r="H31" s="37"/>
      <c r="I31" s="38"/>
      <c r="J31" s="38"/>
      <c r="K31" s="39"/>
      <c r="L31" s="26"/>
    </row>
    <row r="32" spans="1:18" ht="18" x14ac:dyDescent="0.2">
      <c r="B32" s="2"/>
    </row>
    <row r="33" spans="1:18" ht="45" customHeight="1" x14ac:dyDescent="0.2">
      <c r="A33" s="6"/>
      <c r="B33" s="3" t="s">
        <v>61</v>
      </c>
      <c r="C33" s="58" t="str">
        <f>C$5</f>
        <v>I-II 2021 vs I-II 2020</v>
      </c>
      <c r="D33" s="58"/>
      <c r="E33" s="58"/>
      <c r="F33" s="58"/>
      <c r="G33" s="6"/>
      <c r="H33" s="7"/>
      <c r="I33" s="58" t="str">
        <f>I$5</f>
        <v>III 2021 vs III 2020</v>
      </c>
      <c r="J33" s="58"/>
      <c r="K33" s="58"/>
      <c r="L33" s="58"/>
      <c r="M33" s="6"/>
      <c r="O33" s="58" t="str">
        <f>O$5</f>
        <v>I-III 2021 vs I-III 2020</v>
      </c>
      <c r="P33" s="58"/>
      <c r="Q33" s="58"/>
      <c r="R33" s="58"/>
    </row>
    <row r="34" spans="1:18" ht="15.75" customHeight="1" x14ac:dyDescent="0.2">
      <c r="A34" s="6"/>
      <c r="B34" s="8"/>
      <c r="C34" s="6"/>
      <c r="D34" s="6"/>
      <c r="E34" s="6"/>
      <c r="F34" s="6"/>
      <c r="G34" s="6"/>
      <c r="H34" s="8"/>
      <c r="I34" s="6"/>
      <c r="J34" s="6"/>
      <c r="K34" s="6"/>
      <c r="L34" s="6"/>
      <c r="M34" s="6"/>
      <c r="N34" s="8"/>
      <c r="O34" s="6"/>
      <c r="P34" s="6"/>
      <c r="Q34" s="6"/>
      <c r="R34" s="6"/>
    </row>
    <row r="35" spans="1:18" x14ac:dyDescent="0.2">
      <c r="B35" s="3"/>
      <c r="C35" s="7"/>
      <c r="D35" s="7"/>
      <c r="E35" s="7"/>
      <c r="H35" s="7"/>
      <c r="I35" s="7"/>
      <c r="J35" s="7"/>
      <c r="K35" s="7"/>
    </row>
    <row r="36" spans="1:18" ht="22.5" x14ac:dyDescent="0.2">
      <c r="A36" s="9"/>
      <c r="B36" s="3"/>
      <c r="C36" s="10" t="str">
        <f>C$8</f>
        <v>I-II 2020</v>
      </c>
      <c r="D36" s="10" t="str">
        <f>D$8</f>
        <v>I-II 2021</v>
      </c>
      <c r="E36" s="3"/>
      <c r="F36" s="10" t="str">
        <f>F$8</f>
        <v>I-II 21 /
I-II 20</v>
      </c>
      <c r="G36" s="9"/>
      <c r="H36" s="7"/>
      <c r="I36" s="10" t="str">
        <f>I$8</f>
        <v>III 2020</v>
      </c>
      <c r="J36" s="10" t="str">
        <f>J$8</f>
        <v>III 2021</v>
      </c>
      <c r="K36" s="3"/>
      <c r="L36" s="10" t="str">
        <f>L$8</f>
        <v>III 21 / 
III 20</v>
      </c>
      <c r="M36" s="9"/>
      <c r="O36" s="10" t="str">
        <f>O$8</f>
        <v>I-III 2020</v>
      </c>
      <c r="P36" s="10" t="str">
        <f>P$8</f>
        <v>I-III 2021</v>
      </c>
      <c r="R36" s="10" t="str">
        <f>R$8</f>
        <v>I-III 21 /
I-III 20</v>
      </c>
    </row>
    <row r="37" spans="1:18" x14ac:dyDescent="0.2">
      <c r="A37" s="11"/>
      <c r="B37" s="60" t="s">
        <v>36</v>
      </c>
      <c r="C37" s="13">
        <f>SUM(C38:C39,C41:C45)</f>
        <v>434.33774778348163</v>
      </c>
      <c r="D37" s="13">
        <f>SUM(D38:D39,D41:D45)</f>
        <v>399.1433803103194</v>
      </c>
      <c r="E37" s="7"/>
      <c r="F37" s="14">
        <f>IF(C37,D37/C37-1,"")</f>
        <v>-8.1029953423957801E-2</v>
      </c>
      <c r="G37" s="11"/>
      <c r="H37" s="60" t="s">
        <v>36</v>
      </c>
      <c r="I37" s="13">
        <f>SUM(I38:I39,I41:I45)</f>
        <v>188.76784730470033</v>
      </c>
      <c r="J37" s="13">
        <f>SUM(J38:J39,J41:J45)</f>
        <v>378.86459622587495</v>
      </c>
      <c r="K37" s="7"/>
      <c r="L37" s="14">
        <f>IF(I37,J37/I37-1,"")</f>
        <v>1.0070398727084555</v>
      </c>
      <c r="M37" s="11"/>
      <c r="N37" s="60" t="s">
        <v>36</v>
      </c>
      <c r="O37" s="13">
        <f>SUM(O38:O39,O41:O45)</f>
        <v>623.10559508818199</v>
      </c>
      <c r="P37" s="13">
        <f>SUM(P38:P39,P41:P45)</f>
        <v>778.00797653619441</v>
      </c>
      <c r="R37" s="16">
        <f t="shared" ref="R37:R49" si="4">IF(O37,P37/O37-1,"")</f>
        <v>0.24859732069343821</v>
      </c>
    </row>
    <row r="38" spans="1:18" x14ac:dyDescent="0.2">
      <c r="A38" s="11"/>
      <c r="B38" s="61" t="s">
        <v>37</v>
      </c>
      <c r="C38" s="18">
        <v>186.17895805077808</v>
      </c>
      <c r="D38" s="18">
        <v>119.87446697190863</v>
      </c>
      <c r="F38" s="14">
        <f t="shared" ref="F38:F49" si="5">IF(C38,D38/C38-1,"")</f>
        <v>-0.35613310855883984</v>
      </c>
      <c r="G38" s="11"/>
      <c r="H38" s="61" t="s">
        <v>37</v>
      </c>
      <c r="I38" s="18">
        <f>O38-C38</f>
        <v>102.3361714216008</v>
      </c>
      <c r="J38" s="18">
        <f>P38-D38</f>
        <v>80.459508931964862</v>
      </c>
      <c r="L38" s="14">
        <f t="shared" ref="L38:L49" si="6">IF(I38,J38/I38-1,"")</f>
        <v>-0.213772532094339</v>
      </c>
      <c r="M38" s="11"/>
      <c r="N38" s="61" t="s">
        <v>37</v>
      </c>
      <c r="O38" s="18">
        <v>288.51512947237887</v>
      </c>
      <c r="P38" s="18">
        <v>200.33397590387349</v>
      </c>
      <c r="Q38" s="4"/>
      <c r="R38" s="16">
        <f t="shared" si="4"/>
        <v>-0.30563788363461697</v>
      </c>
    </row>
    <row r="39" spans="1:18" x14ac:dyDescent="0.2">
      <c r="A39" s="11"/>
      <c r="B39" s="61" t="s">
        <v>38</v>
      </c>
      <c r="C39" s="18">
        <v>61.440291234370051</v>
      </c>
      <c r="D39" s="18">
        <v>70.448375025551485</v>
      </c>
      <c r="F39" s="14">
        <f t="shared" si="5"/>
        <v>0.14661525214487048</v>
      </c>
      <c r="G39" s="11"/>
      <c r="H39" s="61" t="s">
        <v>38</v>
      </c>
      <c r="I39" s="18">
        <f>O39-C39</f>
        <v>38.105630714786656</v>
      </c>
      <c r="J39" s="18">
        <f>P39-D39</f>
        <v>100.09670459226197</v>
      </c>
      <c r="L39" s="14">
        <f t="shared" si="6"/>
        <v>1.6268218820852653</v>
      </c>
      <c r="M39" s="11"/>
      <c r="N39" s="61" t="s">
        <v>38</v>
      </c>
      <c r="O39" s="18">
        <v>99.545921949156707</v>
      </c>
      <c r="P39" s="18">
        <v>170.54507961781346</v>
      </c>
      <c r="Q39" s="4"/>
      <c r="R39" s="16">
        <f t="shared" si="4"/>
        <v>0.71323019846980484</v>
      </c>
    </row>
    <row r="40" spans="1:18" x14ac:dyDescent="0.2">
      <c r="A40" s="11"/>
      <c r="B40" s="61" t="s">
        <v>39</v>
      </c>
      <c r="C40" s="20">
        <f>SUM(C41:C44)</f>
        <v>185.77865643651529</v>
      </c>
      <c r="D40" s="20">
        <f>SUM(D41:D44)</f>
        <v>204.86800275170862</v>
      </c>
      <c r="F40" s="14">
        <f t="shared" si="5"/>
        <v>0.1027531724114743</v>
      </c>
      <c r="G40" s="11"/>
      <c r="H40" s="61" t="s">
        <v>39</v>
      </c>
      <c r="I40" s="20">
        <f>SUM(I41:I44)</f>
        <v>47.756737841004949</v>
      </c>
      <c r="J40" s="20">
        <f>SUM(J41:J44)</f>
        <v>193.28145111308157</v>
      </c>
      <c r="L40" s="14">
        <f t="shared" si="6"/>
        <v>3.0472079930703728</v>
      </c>
      <c r="M40" s="11"/>
      <c r="N40" s="61" t="s">
        <v>39</v>
      </c>
      <c r="O40" s="21">
        <f>SUM(O41:O44)</f>
        <v>233.5353942775202</v>
      </c>
      <c r="P40" s="21">
        <f>SUM(P41:P44)</f>
        <v>398.14945386479019</v>
      </c>
      <c r="Q40" s="4"/>
      <c r="R40" s="16">
        <f t="shared" si="4"/>
        <v>0.70487841937848605</v>
      </c>
    </row>
    <row r="41" spans="1:18" x14ac:dyDescent="0.2">
      <c r="A41" s="11"/>
      <c r="B41" s="62" t="s">
        <v>40</v>
      </c>
      <c r="C41" s="18">
        <v>22.729605689549494</v>
      </c>
      <c r="D41" s="18">
        <v>29.267488606074188</v>
      </c>
      <c r="E41" s="23"/>
      <c r="F41" s="14">
        <f t="shared" si="5"/>
        <v>0.28763732225810901</v>
      </c>
      <c r="G41" s="11"/>
      <c r="H41" s="62" t="s">
        <v>40</v>
      </c>
      <c r="I41" s="18">
        <f t="shared" ref="I41:J49" si="7">O41-C41</f>
        <v>15.535627506913904</v>
      </c>
      <c r="J41" s="18">
        <f t="shared" si="7"/>
        <v>17.634042078959958</v>
      </c>
      <c r="K41" s="23"/>
      <c r="L41" s="14">
        <f t="shared" si="6"/>
        <v>0.1350711177332351</v>
      </c>
      <c r="M41" s="11"/>
      <c r="N41" s="62" t="s">
        <v>40</v>
      </c>
      <c r="O41" s="18">
        <v>38.265233196463399</v>
      </c>
      <c r="P41" s="18">
        <v>46.901530685034146</v>
      </c>
      <c r="Q41" s="25"/>
      <c r="R41" s="16">
        <f t="shared" si="4"/>
        <v>0.22569567116525358</v>
      </c>
    </row>
    <row r="42" spans="1:18" x14ac:dyDescent="0.2">
      <c r="A42" s="11"/>
      <c r="B42" s="62" t="s">
        <v>41</v>
      </c>
      <c r="C42" s="18">
        <v>91.1444610818142</v>
      </c>
      <c r="D42" s="18">
        <v>127.31590079738348</v>
      </c>
      <c r="E42" s="23"/>
      <c r="F42" s="14">
        <f t="shared" si="5"/>
        <v>0.39685834208949489</v>
      </c>
      <c r="G42" s="11"/>
      <c r="H42" s="62" t="s">
        <v>41</v>
      </c>
      <c r="I42" s="18">
        <f t="shared" si="7"/>
        <v>8.9797920608523896</v>
      </c>
      <c r="J42" s="18">
        <f t="shared" si="7"/>
        <v>128.11821357997428</v>
      </c>
      <c r="K42" s="23"/>
      <c r="L42" s="14">
        <f t="shared" si="6"/>
        <v>13.267392018854043</v>
      </c>
      <c r="M42" s="11"/>
      <c r="N42" s="62" t="s">
        <v>41</v>
      </c>
      <c r="O42" s="18">
        <v>100.12425314266659</v>
      </c>
      <c r="P42" s="18">
        <v>255.43411437735776</v>
      </c>
      <c r="Q42" s="25"/>
      <c r="R42" s="16">
        <f t="shared" si="4"/>
        <v>1.551171233341345</v>
      </c>
    </row>
    <row r="43" spans="1:18" x14ac:dyDescent="0.2">
      <c r="A43" s="11"/>
      <c r="B43" s="62" t="s">
        <v>42</v>
      </c>
      <c r="C43" s="18">
        <v>63.346380796227741</v>
      </c>
      <c r="D43" s="18">
        <v>48.284613348250971</v>
      </c>
      <c r="E43" s="23"/>
      <c r="F43" s="14">
        <f t="shared" si="5"/>
        <v>-0.23776839747841905</v>
      </c>
      <c r="G43" s="11"/>
      <c r="H43" s="62" t="s">
        <v>42</v>
      </c>
      <c r="I43" s="18">
        <f t="shared" si="7"/>
        <v>21.347640901946228</v>
      </c>
      <c r="J43" s="18">
        <f t="shared" si="7"/>
        <v>46.962126455723066</v>
      </c>
      <c r="K43" s="23"/>
      <c r="L43" s="14">
        <f t="shared" si="6"/>
        <v>1.1998742939057783</v>
      </c>
      <c r="M43" s="11"/>
      <c r="N43" s="62" t="s">
        <v>42</v>
      </c>
      <c r="O43" s="18">
        <v>84.69402169817397</v>
      </c>
      <c r="P43" s="18">
        <v>95.246739803974037</v>
      </c>
      <c r="Q43" s="25"/>
      <c r="R43" s="16">
        <f t="shared" si="4"/>
        <v>0.12459814629428068</v>
      </c>
    </row>
    <row r="44" spans="1:18" x14ac:dyDescent="0.2">
      <c r="A44" s="11"/>
      <c r="B44" s="62" t="s">
        <v>43</v>
      </c>
      <c r="C44" s="18">
        <v>8.5582088689238418</v>
      </c>
      <c r="D44" s="18">
        <v>0</v>
      </c>
      <c r="E44" s="23"/>
      <c r="F44" s="14">
        <f t="shared" si="5"/>
        <v>-1</v>
      </c>
      <c r="G44" s="11"/>
      <c r="H44" s="62" t="s">
        <v>43</v>
      </c>
      <c r="I44" s="18">
        <f t="shared" si="7"/>
        <v>1.8936773712924229</v>
      </c>
      <c r="J44" s="18">
        <f t="shared" si="7"/>
        <v>0.56706899842425051</v>
      </c>
      <c r="K44" s="23"/>
      <c r="L44" s="14">
        <f t="shared" si="6"/>
        <v>-0.70054614000206938</v>
      </c>
      <c r="M44" s="11"/>
      <c r="N44" s="62" t="s">
        <v>43</v>
      </c>
      <c r="O44" s="18">
        <v>10.451886240216265</v>
      </c>
      <c r="P44" s="18">
        <v>0.56706899842425051</v>
      </c>
      <c r="Q44" s="25"/>
      <c r="R44" s="16">
        <f t="shared" si="4"/>
        <v>-0.94574481721372838</v>
      </c>
    </row>
    <row r="45" spans="1:18" x14ac:dyDescent="0.2">
      <c r="A45" s="11"/>
      <c r="B45" s="61" t="s">
        <v>44</v>
      </c>
      <c r="C45" s="18">
        <v>0.93984206181822505</v>
      </c>
      <c r="D45" s="18">
        <v>3.9525355611506865</v>
      </c>
      <c r="F45" s="14">
        <f t="shared" si="5"/>
        <v>3.205531675720156</v>
      </c>
      <c r="G45" s="11"/>
      <c r="H45" s="61" t="s">
        <v>44</v>
      </c>
      <c r="I45" s="18">
        <f t="shared" si="7"/>
        <v>0.56930732730793521</v>
      </c>
      <c r="J45" s="18">
        <f t="shared" si="7"/>
        <v>5.0269315885665247</v>
      </c>
      <c r="L45" s="14">
        <f t="shared" si="6"/>
        <v>7.829908464971302</v>
      </c>
      <c r="M45" s="11"/>
      <c r="N45" s="61" t="s">
        <v>44</v>
      </c>
      <c r="O45" s="18">
        <v>1.5091493891261603</v>
      </c>
      <c r="P45" s="18">
        <v>8.9794671497172107</v>
      </c>
      <c r="Q45" s="4"/>
      <c r="R45" s="16">
        <f t="shared" si="4"/>
        <v>4.9500187419593855</v>
      </c>
    </row>
    <row r="46" spans="1:18" x14ac:dyDescent="0.2">
      <c r="A46" s="11"/>
      <c r="B46" s="60" t="s">
        <v>21</v>
      </c>
      <c r="C46" s="13">
        <v>989.37921073040911</v>
      </c>
      <c r="D46" s="13">
        <v>1009.1715238464943</v>
      </c>
      <c r="E46" s="7"/>
      <c r="F46" s="14">
        <f t="shared" si="5"/>
        <v>2.0004779665294903E-2</v>
      </c>
      <c r="G46" s="11"/>
      <c r="H46" s="60" t="s">
        <v>21</v>
      </c>
      <c r="I46" s="13">
        <f t="shared" si="7"/>
        <v>537.52027669913764</v>
      </c>
      <c r="J46" s="13">
        <f t="shared" si="7"/>
        <v>692.80876920632807</v>
      </c>
      <c r="K46" s="7"/>
      <c r="L46" s="14">
        <f t="shared" si="6"/>
        <v>0.28889792485746346</v>
      </c>
      <c r="M46" s="11"/>
      <c r="N46" s="60" t="s">
        <v>21</v>
      </c>
      <c r="O46" s="13">
        <v>1526.8994874295468</v>
      </c>
      <c r="P46" s="13">
        <v>1701.9802930528224</v>
      </c>
      <c r="R46" s="16">
        <f t="shared" si="4"/>
        <v>0.11466426380037276</v>
      </c>
    </row>
    <row r="47" spans="1:18" x14ac:dyDescent="0.2">
      <c r="A47" s="11"/>
      <c r="B47" s="60" t="s">
        <v>11</v>
      </c>
      <c r="C47" s="13">
        <v>23.874639225028989</v>
      </c>
      <c r="D47" s="13">
        <v>13.740523957734801</v>
      </c>
      <c r="E47" s="7"/>
      <c r="F47" s="14">
        <f t="shared" si="5"/>
        <v>-0.42447197512706636</v>
      </c>
      <c r="G47" s="11"/>
      <c r="H47" s="60" t="s">
        <v>11</v>
      </c>
      <c r="I47" s="13">
        <f t="shared" si="7"/>
        <v>10.735070393465772</v>
      </c>
      <c r="J47" s="13">
        <f t="shared" si="7"/>
        <v>20.011747047892264</v>
      </c>
      <c r="K47" s="7"/>
      <c r="L47" s="14">
        <f t="shared" si="6"/>
        <v>0.86414679311958897</v>
      </c>
      <c r="M47" s="11"/>
      <c r="N47" s="60" t="s">
        <v>11</v>
      </c>
      <c r="O47" s="13">
        <v>34.609709618494762</v>
      </c>
      <c r="P47" s="13">
        <v>33.752271005627065</v>
      </c>
      <c r="R47" s="16">
        <f t="shared" si="4"/>
        <v>-2.4774510457305277E-2</v>
      </c>
    </row>
    <row r="48" spans="1:18" x14ac:dyDescent="0.2">
      <c r="A48" s="11"/>
      <c r="B48" s="60" t="s">
        <v>45</v>
      </c>
      <c r="C48" s="13">
        <v>2.6598825258471246</v>
      </c>
      <c r="D48" s="13">
        <v>55.937079644169486</v>
      </c>
      <c r="E48" s="7"/>
      <c r="F48" s="14">
        <f t="shared" si="5"/>
        <v>20.029906058108537</v>
      </c>
      <c r="G48" s="11"/>
      <c r="H48" s="60" t="s">
        <v>45</v>
      </c>
      <c r="I48" s="13">
        <f t="shared" si="7"/>
        <v>4.8918747339944169E-2</v>
      </c>
      <c r="J48" s="13">
        <f t="shared" si="7"/>
        <v>37.526819759766667</v>
      </c>
      <c r="K48" s="7"/>
      <c r="L48" s="14">
        <f t="shared" si="6"/>
        <v>766.12552549612155</v>
      </c>
      <c r="M48" s="11"/>
      <c r="N48" s="60" t="s">
        <v>45</v>
      </c>
      <c r="O48" s="13">
        <v>2.7088012731870688</v>
      </c>
      <c r="P48" s="13">
        <v>93.463899403936153</v>
      </c>
      <c r="R48" s="16">
        <f t="shared" si="4"/>
        <v>33.503785984259459</v>
      </c>
    </row>
    <row r="49" spans="1:18" x14ac:dyDescent="0.2">
      <c r="A49" s="11"/>
      <c r="B49" s="60" t="s">
        <v>44</v>
      </c>
      <c r="C49" s="13">
        <v>9.7193165816615448</v>
      </c>
      <c r="D49" s="13">
        <v>11.590252950641453</v>
      </c>
      <c r="E49" s="7"/>
      <c r="F49" s="14">
        <f t="shared" si="5"/>
        <v>0.19249670007765785</v>
      </c>
      <c r="G49" s="11"/>
      <c r="H49" s="60" t="s">
        <v>44</v>
      </c>
      <c r="I49" s="13">
        <f t="shared" si="7"/>
        <v>12.851984463442193</v>
      </c>
      <c r="J49" s="13">
        <f t="shared" si="7"/>
        <v>11.2318672877559</v>
      </c>
      <c r="K49" s="7"/>
      <c r="L49" s="14">
        <f t="shared" si="6"/>
        <v>-0.12605968987083349</v>
      </c>
      <c r="M49" s="11"/>
      <c r="N49" s="60" t="s">
        <v>44</v>
      </c>
      <c r="O49" s="13">
        <v>22.571301045103738</v>
      </c>
      <c r="P49" s="13">
        <v>22.822120238397353</v>
      </c>
      <c r="R49" s="16">
        <f t="shared" si="4"/>
        <v>1.1112305524276556E-2</v>
      </c>
    </row>
    <row r="50" spans="1:18" ht="11.25" customHeight="1" thickBot="1" x14ac:dyDescent="0.25">
      <c r="A50" s="7"/>
      <c r="B50" s="63"/>
      <c r="C50" s="7"/>
      <c r="D50" s="7"/>
      <c r="E50" s="7"/>
      <c r="F50" s="7"/>
      <c r="G50" s="7"/>
      <c r="H50" s="63"/>
      <c r="I50" s="7"/>
      <c r="J50" s="7"/>
      <c r="K50" s="7"/>
      <c r="L50" s="7"/>
      <c r="M50" s="7"/>
      <c r="N50" s="63"/>
      <c r="O50" s="7"/>
      <c r="P50" s="7"/>
      <c r="R50" s="3"/>
    </row>
    <row r="51" spans="1:18" ht="16.5" thickBot="1" x14ac:dyDescent="0.25">
      <c r="A51" s="26"/>
      <c r="B51" s="64" t="s">
        <v>50</v>
      </c>
      <c r="C51" s="28">
        <f>C37+C46+C47+C48+C49</f>
        <v>1459.9707968464284</v>
      </c>
      <c r="D51" s="29">
        <f>D37+D46+D47+D48+D49</f>
        <v>1489.5827607093593</v>
      </c>
      <c r="E51" s="7"/>
      <c r="F51" s="30">
        <f>IF(C51,D51/C51-1,"")</f>
        <v>2.0282572724669157E-2</v>
      </c>
      <c r="G51" s="26"/>
      <c r="H51" s="64" t="s">
        <v>50</v>
      </c>
      <c r="I51" s="28">
        <f>I37+I46+I47+I48+I49</f>
        <v>749.92409760808596</v>
      </c>
      <c r="J51" s="29">
        <f>J37+J46+J47+J48+J49</f>
        <v>1140.4437995276176</v>
      </c>
      <c r="K51" s="7"/>
      <c r="L51" s="30">
        <f>IF(I51,J51/I51-1,"")</f>
        <v>0.52074563701194609</v>
      </c>
      <c r="M51" s="26"/>
      <c r="N51" s="64" t="s">
        <v>50</v>
      </c>
      <c r="O51" s="28">
        <f>SUM(O37,O46:O49)</f>
        <v>2209.8948944545141</v>
      </c>
      <c r="P51" s="29">
        <f>SUM(P37,P46:P49)</f>
        <v>2630.0265602369773</v>
      </c>
      <c r="R51" s="32">
        <f>IF(O51,P51/O51-1,"")</f>
        <v>0.1901138677847245</v>
      </c>
    </row>
    <row r="52" spans="1:18" s="7" customFormat="1" ht="6" customHeight="1" thickBot="1" x14ac:dyDescent="0.25">
      <c r="A52" s="33"/>
      <c r="B52" s="34"/>
      <c r="C52" s="35"/>
      <c r="D52" s="35"/>
      <c r="E52" s="36"/>
      <c r="F52" s="33"/>
      <c r="G52" s="33"/>
      <c r="H52" s="34"/>
      <c r="I52" s="35"/>
      <c r="J52" s="35"/>
      <c r="K52" s="36"/>
      <c r="L52" s="33"/>
      <c r="M52" s="33"/>
      <c r="N52" s="65"/>
      <c r="O52" s="35"/>
      <c r="P52" s="35"/>
      <c r="Q52" s="36"/>
      <c r="R52" s="33"/>
    </row>
    <row r="53" spans="1:18" s="7" customFormat="1" ht="16.5" customHeight="1" outlineLevel="1" thickBot="1" x14ac:dyDescent="0.25">
      <c r="B53" s="57"/>
      <c r="C53" s="38"/>
      <c r="D53" s="38"/>
      <c r="E53" s="39"/>
      <c r="F53" s="26"/>
      <c r="G53" s="39"/>
      <c r="H53" s="37"/>
      <c r="I53" s="38"/>
      <c r="J53" s="38"/>
      <c r="K53" s="39"/>
      <c r="L53" s="26"/>
      <c r="N53" s="66" t="s">
        <v>51</v>
      </c>
      <c r="O53" s="28">
        <v>0.26033751578594766</v>
      </c>
      <c r="P53" s="29">
        <v>8.4872129642314</v>
      </c>
      <c r="R53" s="30">
        <f>IF(O53,P53/O53-1,"")</f>
        <v>31.600806451612911</v>
      </c>
    </row>
    <row r="54" spans="1:18" s="7" customFormat="1" ht="6" customHeight="1" outlineLevel="1" thickBot="1" x14ac:dyDescent="0.25">
      <c r="A54" s="33"/>
      <c r="B54" s="37"/>
      <c r="C54" s="38"/>
      <c r="D54" s="38"/>
      <c r="E54" s="39"/>
      <c r="F54" s="40"/>
      <c r="G54" s="40"/>
      <c r="H54" s="37"/>
      <c r="I54" s="38"/>
      <c r="J54" s="38"/>
      <c r="K54" s="39"/>
      <c r="L54" s="40"/>
      <c r="M54" s="33"/>
      <c r="N54" s="63"/>
      <c r="O54" s="35"/>
      <c r="P54" s="35"/>
      <c r="Q54" s="36"/>
      <c r="R54" s="33"/>
    </row>
    <row r="55" spans="1:18" s="7" customFormat="1" ht="16.5" customHeight="1" outlineLevel="1" collapsed="1" thickBot="1" x14ac:dyDescent="0.25">
      <c r="B55" s="57"/>
      <c r="C55" s="38"/>
      <c r="D55" s="38"/>
      <c r="E55" s="39"/>
      <c r="F55" s="26"/>
      <c r="G55" s="39"/>
      <c r="H55" s="37"/>
      <c r="I55" s="38"/>
      <c r="J55" s="38"/>
      <c r="K55" s="39"/>
      <c r="L55" s="26"/>
      <c r="M55" s="11"/>
      <c r="N55" s="67" t="s">
        <v>52</v>
      </c>
      <c r="O55" s="28">
        <f>O51+O53</f>
        <v>2210.1552319703001</v>
      </c>
      <c r="P55" s="29">
        <f>P51+P53</f>
        <v>2638.5137732012086</v>
      </c>
      <c r="R55" s="30">
        <f>IF(O55,P55/O55-1,"")</f>
        <v>0.19381378060446774</v>
      </c>
    </row>
    <row r="56" spans="1:18" ht="18" customHeight="1" x14ac:dyDescent="0.2">
      <c r="A56" s="7"/>
      <c r="B56" s="41"/>
      <c r="C56" s="42"/>
      <c r="D56" s="42"/>
      <c r="E56" s="7"/>
      <c r="F56" s="43"/>
      <c r="G56" s="33"/>
      <c r="H56" s="41"/>
      <c r="I56" s="42"/>
      <c r="J56" s="42"/>
      <c r="K56" s="7"/>
      <c r="L56" s="43"/>
      <c r="M56" s="33"/>
      <c r="N56" s="41"/>
      <c r="O56" s="42"/>
      <c r="P56" s="42"/>
      <c r="Q56" s="7"/>
      <c r="R56" s="43"/>
    </row>
    <row r="57" spans="1:18" ht="18" customHeight="1" x14ac:dyDescent="0.2">
      <c r="A57" s="7"/>
      <c r="B57" s="37"/>
      <c r="C57" s="38"/>
      <c r="D57" s="38"/>
      <c r="E57" s="47"/>
      <c r="F57" s="26"/>
      <c r="G57" s="47"/>
      <c r="H57" s="37"/>
      <c r="I57" s="38"/>
      <c r="J57" s="38"/>
      <c r="K57" s="47"/>
      <c r="L57" s="26"/>
      <c r="M57" s="47"/>
      <c r="N57" s="37"/>
      <c r="O57" s="38"/>
      <c r="P57" s="38"/>
      <c r="Q57" s="47"/>
      <c r="R57" s="26"/>
    </row>
    <row r="58" spans="1:18" ht="18" x14ac:dyDescent="0.2">
      <c r="B58" s="2" t="s">
        <v>62</v>
      </c>
    </row>
    <row r="59" spans="1:18" ht="18" x14ac:dyDescent="0.2">
      <c r="B59" s="2"/>
    </row>
    <row r="60" spans="1:18" ht="45" customHeight="1" x14ac:dyDescent="0.2">
      <c r="A60" s="6"/>
      <c r="B60" s="3"/>
      <c r="C60" s="58" t="str">
        <f>C$5</f>
        <v>I-II 2021 vs I-II 2020</v>
      </c>
      <c r="D60" s="58"/>
      <c r="E60" s="58"/>
      <c r="F60" s="58"/>
      <c r="G60" s="6"/>
      <c r="H60" s="7"/>
      <c r="I60" s="58" t="str">
        <f>I$5</f>
        <v>III 2021 vs III 2020</v>
      </c>
      <c r="J60" s="58"/>
      <c r="K60" s="58"/>
      <c r="L60" s="58"/>
      <c r="M60" s="6"/>
      <c r="O60" s="58" t="str">
        <f>O$5</f>
        <v>I-III 2021 vs I-III 2020</v>
      </c>
      <c r="P60" s="58"/>
      <c r="Q60" s="58"/>
      <c r="R60" s="58"/>
    </row>
    <row r="61" spans="1:18" ht="15.75" customHeight="1" x14ac:dyDescent="0.2">
      <c r="A61" s="6"/>
      <c r="B61" s="8"/>
      <c r="C61" s="6"/>
      <c r="D61" s="6"/>
      <c r="E61" s="6"/>
      <c r="F61" s="6"/>
      <c r="G61" s="6"/>
      <c r="H61" s="8"/>
      <c r="I61" s="6"/>
      <c r="J61" s="6"/>
      <c r="K61" s="6"/>
      <c r="L61" s="6"/>
      <c r="M61" s="6"/>
      <c r="N61" s="8"/>
      <c r="O61" s="6"/>
      <c r="P61" s="6"/>
      <c r="Q61" s="6"/>
      <c r="R61" s="6"/>
    </row>
    <row r="62" spans="1:18" x14ac:dyDescent="0.2">
      <c r="B62" s="3"/>
      <c r="C62" s="7"/>
      <c r="D62" s="7"/>
      <c r="E62" s="7"/>
      <c r="H62" s="7"/>
      <c r="I62" s="7"/>
      <c r="J62" s="7"/>
      <c r="K62" s="7"/>
    </row>
    <row r="63" spans="1:18" ht="22.5" x14ac:dyDescent="0.2">
      <c r="A63" s="9"/>
      <c r="B63" s="3"/>
      <c r="C63" s="10" t="str">
        <f>C$8</f>
        <v>I-II 2020</v>
      </c>
      <c r="D63" s="10" t="str">
        <f>D$8</f>
        <v>I-II 2021</v>
      </c>
      <c r="E63" s="3"/>
      <c r="F63" s="10" t="str">
        <f>F$8</f>
        <v>I-II 21 /
I-II 20</v>
      </c>
      <c r="G63" s="9"/>
      <c r="H63" s="7"/>
      <c r="I63" s="10" t="str">
        <f>I$8</f>
        <v>III 2020</v>
      </c>
      <c r="J63" s="10" t="str">
        <f>J$8</f>
        <v>III 2021</v>
      </c>
      <c r="K63" s="3"/>
      <c r="L63" s="10" t="str">
        <f>L$8</f>
        <v>III 21 / 
III 20</v>
      </c>
      <c r="M63" s="9"/>
      <c r="O63" s="10" t="str">
        <f>O$8</f>
        <v>I-III 2020</v>
      </c>
      <c r="P63" s="10" t="str">
        <f>P$8</f>
        <v>I-III 2021</v>
      </c>
      <c r="R63" s="10" t="str">
        <f>R$8</f>
        <v>I-III 21 /
I-III 20</v>
      </c>
    </row>
    <row r="64" spans="1:18" x14ac:dyDescent="0.2">
      <c r="A64" s="11"/>
      <c r="B64" s="60" t="s">
        <v>36</v>
      </c>
      <c r="C64" s="13">
        <f>SUM(C65:C66,C68:C72)</f>
        <v>7477.9595791830598</v>
      </c>
      <c r="D64" s="13">
        <f>SUM(D65:D66,D68:D72)</f>
        <v>8558.865724036008</v>
      </c>
      <c r="E64" s="7"/>
      <c r="F64" s="14">
        <f>IF(C64,D64/C64-1,"")</f>
        <v>0.14454559875690487</v>
      </c>
      <c r="G64" s="11"/>
      <c r="H64" s="60" t="s">
        <v>36</v>
      </c>
      <c r="I64" s="13">
        <f>SUM(I65:I66,I68:I72)</f>
        <v>3128.7867167667773</v>
      </c>
      <c r="J64" s="13">
        <f>SUM(J65:J66,J68:J72)</f>
        <v>6077.3913040585776</v>
      </c>
      <c r="K64" s="7"/>
      <c r="L64" s="14">
        <f>IF(I64,J64/I64-1,"")</f>
        <v>0.94241150139464502</v>
      </c>
      <c r="M64" s="11"/>
      <c r="N64" s="60" t="s">
        <v>36</v>
      </c>
      <c r="O64" s="13">
        <f>SUM(O65:O66,O68:O72)</f>
        <v>10606.746295949837</v>
      </c>
      <c r="P64" s="13">
        <f>SUM(P65:P66,P68:P72)</f>
        <v>14636.257028094582</v>
      </c>
      <c r="R64" s="16">
        <f t="shared" ref="R64:R76" si="8">IF(O64,P64/O64-1,"")</f>
        <v>0.37990073673049052</v>
      </c>
    </row>
    <row r="65" spans="1:18" x14ac:dyDescent="0.2">
      <c r="A65" s="11"/>
      <c r="B65" s="61" t="s">
        <v>37</v>
      </c>
      <c r="C65" s="18">
        <v>4533.1944956125399</v>
      </c>
      <c r="D65" s="18">
        <v>4747.4822051972533</v>
      </c>
      <c r="F65" s="14">
        <f t="shared" ref="F65:F76" si="9">IF(C65,D65/C65-1,"")</f>
        <v>4.7270795416369582E-2</v>
      </c>
      <c r="G65" s="11"/>
      <c r="H65" s="61" t="s">
        <v>37</v>
      </c>
      <c r="I65" s="18">
        <f>O65-C65</f>
        <v>1937.0433586537893</v>
      </c>
      <c r="J65" s="18">
        <f>P65-D65</f>
        <v>3211.9831798858222</v>
      </c>
      <c r="L65" s="14">
        <f t="shared" ref="L65:L76" si="10">IF(I65,J65/I65-1,"")</f>
        <v>0.65818858185915552</v>
      </c>
      <c r="M65" s="11"/>
      <c r="N65" s="61" t="s">
        <v>37</v>
      </c>
      <c r="O65" s="18">
        <v>6470.2378542663291</v>
      </c>
      <c r="P65" s="18">
        <v>7959.4653850830755</v>
      </c>
      <c r="Q65" s="4"/>
      <c r="R65" s="16">
        <f t="shared" si="8"/>
        <v>0.23016580910310491</v>
      </c>
    </row>
    <row r="66" spans="1:18" x14ac:dyDescent="0.2">
      <c r="A66" s="11"/>
      <c r="B66" s="61" t="s">
        <v>38</v>
      </c>
      <c r="C66" s="18">
        <v>903.02923570741359</v>
      </c>
      <c r="D66" s="18">
        <v>1026.886941399973</v>
      </c>
      <c r="F66" s="14">
        <f t="shared" si="9"/>
        <v>0.13715802412037292</v>
      </c>
      <c r="G66" s="11"/>
      <c r="H66" s="61" t="s">
        <v>38</v>
      </c>
      <c r="I66" s="18">
        <f>O66-C66</f>
        <v>372.42021781113772</v>
      </c>
      <c r="J66" s="18">
        <f>P66-D66</f>
        <v>743.67939072511695</v>
      </c>
      <c r="L66" s="14">
        <f t="shared" si="10"/>
        <v>0.99688243322561165</v>
      </c>
      <c r="M66" s="11"/>
      <c r="N66" s="61" t="s">
        <v>38</v>
      </c>
      <c r="O66" s="18">
        <v>1275.4494535185513</v>
      </c>
      <c r="P66" s="18">
        <v>1770.56633212509</v>
      </c>
      <c r="Q66" s="4"/>
      <c r="R66" s="16">
        <f t="shared" si="8"/>
        <v>0.38819012171801215</v>
      </c>
    </row>
    <row r="67" spans="1:18" x14ac:dyDescent="0.2">
      <c r="A67" s="11"/>
      <c r="B67" s="61" t="s">
        <v>39</v>
      </c>
      <c r="C67" s="20">
        <f>SUM(C68:C71)</f>
        <v>1974.6683319362758</v>
      </c>
      <c r="D67" s="20">
        <f>SUM(D68:D71)</f>
        <v>2713.3657912058561</v>
      </c>
      <c r="F67" s="14">
        <f t="shared" si="9"/>
        <v>0.37408685161079425</v>
      </c>
      <c r="G67" s="11"/>
      <c r="H67" s="61" t="s">
        <v>39</v>
      </c>
      <c r="I67" s="20">
        <f>SUM(I68:I71)</f>
        <v>804.7938663753099</v>
      </c>
      <c r="J67" s="20">
        <f>SUM(J68:J71)</f>
        <v>2066.391942551415</v>
      </c>
      <c r="L67" s="14">
        <f t="shared" si="10"/>
        <v>1.5676039901474197</v>
      </c>
      <c r="M67" s="11"/>
      <c r="N67" s="61" t="s">
        <v>39</v>
      </c>
      <c r="O67" s="21">
        <f>SUM(O68:O71)</f>
        <v>2779.4621983115858</v>
      </c>
      <c r="P67" s="21">
        <f>SUM(P68:P71)</f>
        <v>4779.7577337572711</v>
      </c>
      <c r="Q67" s="4"/>
      <c r="R67" s="16">
        <f t="shared" si="8"/>
        <v>0.7196699910726565</v>
      </c>
    </row>
    <row r="68" spans="1:18" x14ac:dyDescent="0.2">
      <c r="A68" s="11"/>
      <c r="B68" s="62" t="s">
        <v>40</v>
      </c>
      <c r="C68" s="18">
        <v>399.56683871685681</v>
      </c>
      <c r="D68" s="18">
        <v>477.453826980234</v>
      </c>
      <c r="E68" s="23"/>
      <c r="F68" s="14">
        <f t="shared" si="9"/>
        <v>0.19492855942074283</v>
      </c>
      <c r="G68" s="11"/>
      <c r="H68" s="62" t="s">
        <v>40</v>
      </c>
      <c r="I68" s="18">
        <f>O68-C68</f>
        <v>203.10101169408159</v>
      </c>
      <c r="J68" s="18">
        <f>P68-D68</f>
        <v>415.11396078882126</v>
      </c>
      <c r="K68" s="23"/>
      <c r="L68" s="14">
        <f t="shared" si="10"/>
        <v>1.0438793353431524</v>
      </c>
      <c r="M68" s="11"/>
      <c r="N68" s="62" t="s">
        <v>40</v>
      </c>
      <c r="O68" s="18">
        <v>602.6678504109384</v>
      </c>
      <c r="P68" s="18">
        <v>892.56778776905526</v>
      </c>
      <c r="Q68" s="25"/>
      <c r="R68" s="16">
        <f t="shared" si="8"/>
        <v>0.48102771229698771</v>
      </c>
    </row>
    <row r="69" spans="1:18" x14ac:dyDescent="0.2">
      <c r="A69" s="11"/>
      <c r="B69" s="62" t="s">
        <v>41</v>
      </c>
      <c r="C69" s="18">
        <v>990.80418220804222</v>
      </c>
      <c r="D69" s="18">
        <v>1558.6505580605242</v>
      </c>
      <c r="E69" s="23"/>
      <c r="F69" s="14">
        <f t="shared" si="9"/>
        <v>0.57311665215927543</v>
      </c>
      <c r="G69" s="11"/>
      <c r="H69" s="62" t="s">
        <v>41</v>
      </c>
      <c r="I69" s="18">
        <f t="shared" ref="I69:J76" si="11">O69-C69</f>
        <v>376.09259232594241</v>
      </c>
      <c r="J69" s="18">
        <f t="shared" si="11"/>
        <v>1109.566451281991</v>
      </c>
      <c r="K69" s="23"/>
      <c r="L69" s="14">
        <f t="shared" si="10"/>
        <v>1.950248087631516</v>
      </c>
      <c r="M69" s="11"/>
      <c r="N69" s="62" t="s">
        <v>41</v>
      </c>
      <c r="O69" s="18">
        <v>1366.8967745339846</v>
      </c>
      <c r="P69" s="18">
        <v>2668.2170093425152</v>
      </c>
      <c r="Q69" s="25"/>
      <c r="R69" s="16">
        <f t="shared" si="8"/>
        <v>0.95202524364152441</v>
      </c>
    </row>
    <row r="70" spans="1:18" x14ac:dyDescent="0.2">
      <c r="A70" s="11"/>
      <c r="B70" s="62" t="s">
        <v>42</v>
      </c>
      <c r="C70" s="18">
        <v>457.40009097601711</v>
      </c>
      <c r="D70" s="18">
        <v>624.43409849117063</v>
      </c>
      <c r="E70" s="23"/>
      <c r="F70" s="14">
        <f t="shared" si="9"/>
        <v>0.36518140422475698</v>
      </c>
      <c r="G70" s="11"/>
      <c r="H70" s="62" t="s">
        <v>42</v>
      </c>
      <c r="I70" s="18">
        <f t="shared" si="11"/>
        <v>187.63354836326045</v>
      </c>
      <c r="J70" s="18">
        <f t="shared" si="11"/>
        <v>513.62512638302258</v>
      </c>
      <c r="K70" s="23"/>
      <c r="L70" s="14">
        <f t="shared" si="10"/>
        <v>1.7373842836923763</v>
      </c>
      <c r="M70" s="11"/>
      <c r="N70" s="62" t="s">
        <v>42</v>
      </c>
      <c r="O70" s="18">
        <v>645.03363933927756</v>
      </c>
      <c r="P70" s="18">
        <v>1138.0592248741932</v>
      </c>
      <c r="Q70" s="25"/>
      <c r="R70" s="16">
        <f t="shared" si="8"/>
        <v>0.76434088932157529</v>
      </c>
    </row>
    <row r="71" spans="1:18" x14ac:dyDescent="0.2">
      <c r="A71" s="11"/>
      <c r="B71" s="62" t="s">
        <v>43</v>
      </c>
      <c r="C71" s="18">
        <v>126.89722003535955</v>
      </c>
      <c r="D71" s="18">
        <v>52.827307673927308</v>
      </c>
      <c r="E71" s="23"/>
      <c r="F71" s="14">
        <f t="shared" si="9"/>
        <v>-0.58370003961310479</v>
      </c>
      <c r="G71" s="11"/>
      <c r="H71" s="62" t="s">
        <v>43</v>
      </c>
      <c r="I71" s="18">
        <f t="shared" si="11"/>
        <v>37.966713992025532</v>
      </c>
      <c r="J71" s="18">
        <f t="shared" si="11"/>
        <v>28.086404097580285</v>
      </c>
      <c r="K71" s="23"/>
      <c r="L71" s="14">
        <f t="shared" si="10"/>
        <v>-0.26023610830583055</v>
      </c>
      <c r="M71" s="11"/>
      <c r="N71" s="62" t="s">
        <v>43</v>
      </c>
      <c r="O71" s="18">
        <v>164.86393402738508</v>
      </c>
      <c r="P71" s="18">
        <v>80.913711771507593</v>
      </c>
      <c r="Q71" s="25"/>
      <c r="R71" s="16">
        <f t="shared" si="8"/>
        <v>-0.5092091411693036</v>
      </c>
    </row>
    <row r="72" spans="1:18" x14ac:dyDescent="0.2">
      <c r="A72" s="11"/>
      <c r="B72" s="61" t="s">
        <v>44</v>
      </c>
      <c r="C72" s="18">
        <v>67.067515926830808</v>
      </c>
      <c r="D72" s="18">
        <v>71.130786232924123</v>
      </c>
      <c r="F72" s="14">
        <f t="shared" si="9"/>
        <v>6.058477416289354E-2</v>
      </c>
      <c r="G72" s="11"/>
      <c r="H72" s="61" t="s">
        <v>44</v>
      </c>
      <c r="I72" s="18">
        <f t="shared" si="11"/>
        <v>14.529273926539972</v>
      </c>
      <c r="J72" s="18">
        <f t="shared" si="11"/>
        <v>55.336790896222467</v>
      </c>
      <c r="L72" s="14">
        <f t="shared" si="10"/>
        <v>2.8086411733996726</v>
      </c>
      <c r="M72" s="11"/>
      <c r="N72" s="61" t="s">
        <v>44</v>
      </c>
      <c r="O72" s="18">
        <v>81.59678985337078</v>
      </c>
      <c r="P72" s="18">
        <v>126.46757712914659</v>
      </c>
      <c r="Q72" s="4"/>
      <c r="R72" s="16">
        <f t="shared" si="8"/>
        <v>0.54990873239509175</v>
      </c>
    </row>
    <row r="73" spans="1:18" x14ac:dyDescent="0.2">
      <c r="A73" s="11"/>
      <c r="B73" s="60" t="s">
        <v>21</v>
      </c>
      <c r="C73" s="13">
        <v>3001.8619844301666</v>
      </c>
      <c r="D73" s="13">
        <v>2921.5590695665696</v>
      </c>
      <c r="E73" s="7"/>
      <c r="F73" s="14">
        <f t="shared" si="9"/>
        <v>-2.6751034951009056E-2</v>
      </c>
      <c r="G73" s="11"/>
      <c r="H73" s="60" t="s">
        <v>21</v>
      </c>
      <c r="I73" s="13">
        <f t="shared" si="11"/>
        <v>1632.7599420276038</v>
      </c>
      <c r="J73" s="13">
        <f t="shared" si="11"/>
        <v>2285.6699451430168</v>
      </c>
      <c r="K73" s="7"/>
      <c r="L73" s="14">
        <f t="shared" si="10"/>
        <v>0.3998811988886819</v>
      </c>
      <c r="M73" s="11"/>
      <c r="N73" s="60" t="s">
        <v>21</v>
      </c>
      <c r="O73" s="13">
        <v>4634.6219264577703</v>
      </c>
      <c r="P73" s="13">
        <v>5207.2290147095864</v>
      </c>
      <c r="R73" s="16">
        <f t="shared" si="8"/>
        <v>0.12354990274027777</v>
      </c>
    </row>
    <row r="74" spans="1:18" x14ac:dyDescent="0.2">
      <c r="A74" s="11"/>
      <c r="B74" s="60" t="s">
        <v>11</v>
      </c>
      <c r="C74" s="13">
        <v>150.9382868408135</v>
      </c>
      <c r="D74" s="13">
        <v>118.10824338937749</v>
      </c>
      <c r="E74" s="7"/>
      <c r="F74" s="14">
        <f t="shared" si="9"/>
        <v>-0.21750640038772995</v>
      </c>
      <c r="G74" s="11"/>
      <c r="H74" s="60" t="s">
        <v>11</v>
      </c>
      <c r="I74" s="13">
        <f t="shared" si="11"/>
        <v>72.60444489314412</v>
      </c>
      <c r="J74" s="13">
        <f t="shared" si="11"/>
        <v>102.97928722172423</v>
      </c>
      <c r="K74" s="7"/>
      <c r="L74" s="14">
        <f t="shared" si="10"/>
        <v>0.4183606440801857</v>
      </c>
      <c r="M74" s="11"/>
      <c r="N74" s="60" t="s">
        <v>11</v>
      </c>
      <c r="O74" s="13">
        <v>223.54273173395762</v>
      </c>
      <c r="P74" s="13">
        <v>221.08753061110173</v>
      </c>
      <c r="R74" s="16">
        <f t="shared" si="8"/>
        <v>-1.098314001896461E-2</v>
      </c>
    </row>
    <row r="75" spans="1:18" x14ac:dyDescent="0.2">
      <c r="A75" s="11"/>
      <c r="B75" s="60" t="s">
        <v>45</v>
      </c>
      <c r="C75" s="13">
        <v>71.344536719390518</v>
      </c>
      <c r="D75" s="13">
        <v>229.8851084403218</v>
      </c>
      <c r="E75" s="7"/>
      <c r="F75" s="14">
        <f t="shared" si="9"/>
        <v>2.2221823703824266</v>
      </c>
      <c r="G75" s="11"/>
      <c r="H75" s="60" t="s">
        <v>45</v>
      </c>
      <c r="I75" s="13">
        <f t="shared" si="11"/>
        <v>100.5918272992911</v>
      </c>
      <c r="J75" s="13">
        <f t="shared" si="11"/>
        <v>191.32674819815475</v>
      </c>
      <c r="K75" s="7"/>
      <c r="L75" s="14">
        <f t="shared" si="10"/>
        <v>0.90201086246201512</v>
      </c>
      <c r="M75" s="11"/>
      <c r="N75" s="60" t="s">
        <v>45</v>
      </c>
      <c r="O75" s="13">
        <v>171.93636401868162</v>
      </c>
      <c r="P75" s="13">
        <v>421.21185663847655</v>
      </c>
      <c r="R75" s="16">
        <f t="shared" si="8"/>
        <v>1.4498125166396454</v>
      </c>
    </row>
    <row r="76" spans="1:18" x14ac:dyDescent="0.2">
      <c r="A76" s="11"/>
      <c r="B76" s="60" t="s">
        <v>44</v>
      </c>
      <c r="C76" s="13">
        <v>118.07165520738982</v>
      </c>
      <c r="D76" s="13">
        <v>88.012283765768842</v>
      </c>
      <c r="E76" s="7"/>
      <c r="F76" s="14">
        <f t="shared" si="9"/>
        <v>-0.25458583932631818</v>
      </c>
      <c r="G76" s="11"/>
      <c r="H76" s="60" t="s">
        <v>44</v>
      </c>
      <c r="I76" s="13">
        <f t="shared" si="11"/>
        <v>44.467745616819798</v>
      </c>
      <c r="J76" s="13">
        <f t="shared" si="11"/>
        <v>74.051691967789793</v>
      </c>
      <c r="K76" s="7"/>
      <c r="L76" s="14">
        <f t="shared" si="10"/>
        <v>0.6652899970665469</v>
      </c>
      <c r="M76" s="11"/>
      <c r="N76" s="60" t="s">
        <v>44</v>
      </c>
      <c r="O76" s="13">
        <v>162.53940082420962</v>
      </c>
      <c r="P76" s="13">
        <v>162.06397573355864</v>
      </c>
      <c r="R76" s="16">
        <f t="shared" si="8"/>
        <v>-2.9249836546719754E-3</v>
      </c>
    </row>
    <row r="77" spans="1:18" ht="11.25" customHeight="1" thickBot="1" x14ac:dyDescent="0.25">
      <c r="A77" s="7"/>
      <c r="B77" s="63"/>
      <c r="C77" s="7"/>
      <c r="D77" s="7"/>
      <c r="E77" s="7"/>
      <c r="F77" s="7"/>
      <c r="G77" s="7"/>
      <c r="H77" s="63"/>
      <c r="I77" s="7"/>
      <c r="J77" s="7"/>
      <c r="K77" s="7"/>
      <c r="L77" s="7"/>
      <c r="M77" s="7"/>
      <c r="N77" s="63"/>
      <c r="O77" s="7"/>
      <c r="P77" s="7"/>
      <c r="R77" s="3"/>
    </row>
    <row r="78" spans="1:18" ht="26.25" thickBot="1" x14ac:dyDescent="0.25">
      <c r="A78" s="26"/>
      <c r="B78" s="64" t="s">
        <v>53</v>
      </c>
      <c r="C78" s="28">
        <f>C64+C73+C74+C75+C76</f>
        <v>10820.176042380821</v>
      </c>
      <c r="D78" s="29">
        <f>D64+D73+D74+D75+D76</f>
        <v>11916.430429198046</v>
      </c>
      <c r="E78" s="7"/>
      <c r="F78" s="30">
        <f>IF(C78,D78/C78-1,"")</f>
        <v>0.10131576256461816</v>
      </c>
      <c r="G78" s="26"/>
      <c r="H78" s="64" t="s">
        <v>53</v>
      </c>
      <c r="I78" s="28">
        <f>I64+I73+I74+I75+I76</f>
        <v>4979.2106766036368</v>
      </c>
      <c r="J78" s="29">
        <f>J64+J73+J74+J75+J76</f>
        <v>8731.4189765892625</v>
      </c>
      <c r="K78" s="7"/>
      <c r="L78" s="30">
        <f>IF(I78,J78/I78-1,"")</f>
        <v>0.75357492255078462</v>
      </c>
      <c r="M78" s="26"/>
      <c r="N78" s="64" t="s">
        <v>53</v>
      </c>
      <c r="O78" s="28">
        <f>SUM(O64,O73:O76)</f>
        <v>15799.386718984457</v>
      </c>
      <c r="P78" s="29">
        <f>SUM(P64,P73:P76)</f>
        <v>20647.849405787307</v>
      </c>
      <c r="R78" s="32">
        <f>IF(O78,P78/O78-1,"")</f>
        <v>0.30687663850755453</v>
      </c>
    </row>
    <row r="79" spans="1:18" s="7" customFormat="1" ht="6" customHeight="1" thickBot="1" x14ac:dyDescent="0.25">
      <c r="A79" s="33"/>
      <c r="B79" s="34"/>
      <c r="C79" s="35"/>
      <c r="D79" s="35"/>
      <c r="E79" s="36"/>
      <c r="F79" s="33"/>
      <c r="G79" s="33"/>
      <c r="H79" s="34"/>
      <c r="I79" s="35"/>
      <c r="J79" s="35"/>
      <c r="K79" s="36"/>
      <c r="L79" s="33"/>
      <c r="M79" s="33"/>
      <c r="N79" s="65"/>
      <c r="O79" s="35"/>
      <c r="P79" s="35"/>
      <c r="Q79" s="36"/>
      <c r="R79" s="33"/>
    </row>
    <row r="80" spans="1:18" ht="16.5" customHeight="1" thickBot="1" x14ac:dyDescent="0.25">
      <c r="A80" s="7"/>
      <c r="B80" s="57"/>
      <c r="C80" s="38"/>
      <c r="D80" s="38"/>
      <c r="E80" s="39"/>
      <c r="F80" s="26"/>
      <c r="G80" s="39"/>
      <c r="H80" s="37"/>
      <c r="I80" s="38"/>
      <c r="J80" s="38"/>
      <c r="K80" s="39"/>
      <c r="L80" s="26"/>
      <c r="M80" s="7"/>
      <c r="N80" s="66" t="s">
        <v>54</v>
      </c>
      <c r="O80" s="28">
        <v>32.164277450006509</v>
      </c>
      <c r="P80" s="29">
        <v>106.78176689962828</v>
      </c>
      <c r="Q80" s="7"/>
      <c r="R80" s="30">
        <f>IF(O80,P80/O80-1,"")</f>
        <v>2.3198870102274496</v>
      </c>
    </row>
    <row r="81" spans="1:18" s="7" customFormat="1" ht="6" customHeight="1" thickBot="1" x14ac:dyDescent="0.25">
      <c r="A81" s="33"/>
      <c r="B81" s="37"/>
      <c r="C81" s="38"/>
      <c r="D81" s="38"/>
      <c r="E81" s="39"/>
      <c r="F81" s="40"/>
      <c r="G81" s="40"/>
      <c r="H81" s="37"/>
      <c r="I81" s="38"/>
      <c r="J81" s="38"/>
      <c r="K81" s="39"/>
      <c r="L81" s="40"/>
      <c r="M81" s="33"/>
      <c r="N81" s="63"/>
      <c r="O81" s="35"/>
      <c r="P81" s="35"/>
      <c r="Q81" s="36"/>
      <c r="R81" s="33"/>
    </row>
    <row r="82" spans="1:18" ht="16.5" customHeight="1" thickBot="1" x14ac:dyDescent="0.25">
      <c r="A82" s="7"/>
      <c r="B82" s="57"/>
      <c r="C82" s="38"/>
      <c r="D82" s="38"/>
      <c r="E82" s="39"/>
      <c r="F82" s="26"/>
      <c r="G82" s="39"/>
      <c r="H82" s="37"/>
      <c r="I82" s="38"/>
      <c r="J82" s="38"/>
      <c r="K82" s="39"/>
      <c r="L82" s="26"/>
      <c r="M82" s="7"/>
      <c r="N82" s="67" t="s">
        <v>48</v>
      </c>
      <c r="O82" s="28">
        <f>O78+O80</f>
        <v>15831.550996434464</v>
      </c>
      <c r="P82" s="29">
        <f>P78+P80</f>
        <v>20754.631172686935</v>
      </c>
      <c r="Q82" s="7"/>
      <c r="R82" s="30">
        <f>IF(O82,P82/O82-1,"")</f>
        <v>0.31096638461773152</v>
      </c>
    </row>
    <row r="83" spans="1:18" ht="18" customHeight="1" x14ac:dyDescent="0.2">
      <c r="A83" s="7"/>
      <c r="B83" s="48" t="s">
        <v>55</v>
      </c>
      <c r="C83" s="49"/>
      <c r="D83" s="49"/>
      <c r="E83" s="48"/>
      <c r="F83" s="48"/>
      <c r="G83" s="48"/>
      <c r="H83" s="48"/>
      <c r="I83" s="49"/>
      <c r="J83" s="49"/>
      <c r="K83" s="48"/>
      <c r="L83" s="48"/>
      <c r="M83" s="48"/>
      <c r="N83" s="50"/>
      <c r="O83" s="49"/>
      <c r="P83" s="49"/>
      <c r="Q83" s="51"/>
      <c r="R83" s="46"/>
    </row>
    <row r="84" spans="1:18" ht="18" customHeight="1" x14ac:dyDescent="0.2">
      <c r="A84" s="7"/>
      <c r="B84" s="48"/>
      <c r="C84" s="49"/>
      <c r="D84" s="49"/>
      <c r="E84" s="48"/>
      <c r="F84" s="48"/>
      <c r="G84" s="48"/>
      <c r="H84" s="48"/>
      <c r="I84" s="49"/>
      <c r="J84" s="49"/>
      <c r="K84" s="48"/>
      <c r="L84" s="48"/>
      <c r="M84" s="48"/>
      <c r="N84" s="52"/>
      <c r="O84" s="49"/>
      <c r="P84" s="49"/>
      <c r="Q84" s="53"/>
      <c r="R84" s="54"/>
    </row>
    <row r="85" spans="1:18" s="47" customFormat="1" x14ac:dyDescent="0.2">
      <c r="A85" s="55"/>
      <c r="B85" s="56"/>
      <c r="C85" s="56"/>
      <c r="D85" s="56"/>
      <c r="E85" s="56"/>
      <c r="F85" s="56"/>
      <c r="G85" s="56"/>
      <c r="H85" s="55"/>
      <c r="I85" s="55"/>
      <c r="J85" s="55"/>
      <c r="K85" s="55"/>
      <c r="L85" s="55"/>
      <c r="M85" s="55"/>
      <c r="R85" s="55"/>
    </row>
    <row r="86" spans="1:18" s="47" customFormat="1" x14ac:dyDescent="0.2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R86" s="55"/>
    </row>
  </sheetData>
  <mergeCells count="9">
    <mergeCell ref="C60:F60"/>
    <mergeCell ref="I60:L60"/>
    <mergeCell ref="O60:R60"/>
    <mergeCell ref="C5:F5"/>
    <mergeCell ref="I5:L5"/>
    <mergeCell ref="O5:R5"/>
    <mergeCell ref="C33:F33"/>
    <mergeCell ref="I33:L33"/>
    <mergeCell ref="O33:R33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B0000"/>
    <pageSetUpPr fitToPage="1"/>
  </sheetPr>
  <dimension ref="A1:S87"/>
  <sheetViews>
    <sheetView showGridLines="0" topLeftCell="L1" zoomScale="80" zoomScaleNormal="80" workbookViewId="0">
      <selection activeCell="A86" sqref="A86:XFD127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9" s="70" customFormat="1" ht="18" x14ac:dyDescent="0.2">
      <c r="A1" s="68"/>
      <c r="B1" s="69" t="s">
        <v>56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R1" s="68"/>
    </row>
    <row r="2" spans="1:19" s="70" customFormat="1" ht="15.75" x14ac:dyDescent="0.2">
      <c r="A2" s="68"/>
      <c r="B2" s="71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R2" s="68"/>
    </row>
    <row r="3" spans="1:19" s="70" customFormat="1" ht="20.25" x14ac:dyDescent="0.25">
      <c r="B3" s="72" t="s">
        <v>57</v>
      </c>
      <c r="C3" s="73"/>
      <c r="D3" s="73"/>
      <c r="E3" s="73"/>
      <c r="F3" s="73"/>
      <c r="G3" s="74"/>
      <c r="I3" s="75"/>
      <c r="K3" s="68"/>
      <c r="L3" s="68"/>
      <c r="Q3" s="68"/>
      <c r="S3" s="68"/>
    </row>
    <row r="4" spans="1:19" ht="18" x14ac:dyDescent="0.2">
      <c r="B4" s="2"/>
    </row>
    <row r="5" spans="1:19" ht="45" customHeight="1" x14ac:dyDescent="0.2">
      <c r="A5" s="5"/>
      <c r="B5" s="3" t="s">
        <v>0</v>
      </c>
      <c r="C5" s="58" t="s">
        <v>22</v>
      </c>
      <c r="D5" s="58"/>
      <c r="E5" s="58"/>
      <c r="F5" s="58"/>
      <c r="G5" s="5"/>
      <c r="H5" s="7"/>
      <c r="I5" s="58" t="s">
        <v>26</v>
      </c>
      <c r="J5" s="58"/>
      <c r="K5" s="58"/>
      <c r="L5" s="58"/>
      <c r="M5" s="5"/>
      <c r="O5" s="58" t="s">
        <v>30</v>
      </c>
      <c r="P5" s="58"/>
      <c r="Q5" s="58"/>
      <c r="R5" s="58"/>
    </row>
    <row r="6" spans="1:19" ht="15.75" customHeight="1" x14ac:dyDescent="0.2">
      <c r="A6" s="5"/>
      <c r="B6" s="8"/>
      <c r="C6" s="5"/>
      <c r="D6" s="5"/>
      <c r="E6" s="5"/>
      <c r="F6" s="5"/>
      <c r="G6" s="5"/>
      <c r="H6" s="8"/>
      <c r="I6" s="5"/>
      <c r="J6" s="5"/>
      <c r="K6" s="5"/>
      <c r="L6" s="5"/>
      <c r="M6" s="5"/>
      <c r="N6" s="8"/>
      <c r="O6" s="5"/>
      <c r="P6" s="5"/>
      <c r="Q6" s="5"/>
      <c r="R6" s="5"/>
    </row>
    <row r="7" spans="1:19" x14ac:dyDescent="0.2">
      <c r="B7" s="3"/>
      <c r="C7" s="7"/>
      <c r="D7" s="7"/>
      <c r="E7" s="7"/>
      <c r="H7" s="7"/>
      <c r="I7" s="7"/>
      <c r="J7" s="7"/>
      <c r="K7" s="7"/>
    </row>
    <row r="8" spans="1:19" ht="22.5" x14ac:dyDescent="0.2">
      <c r="A8" s="9"/>
      <c r="B8" s="3"/>
      <c r="C8" s="10" t="s">
        <v>23</v>
      </c>
      <c r="D8" s="10" t="s">
        <v>24</v>
      </c>
      <c r="E8" s="3"/>
      <c r="F8" s="10" t="s">
        <v>25</v>
      </c>
      <c r="G8" s="9"/>
      <c r="H8" s="7"/>
      <c r="I8" s="10" t="s">
        <v>27</v>
      </c>
      <c r="J8" s="10" t="s">
        <v>28</v>
      </c>
      <c r="K8" s="3"/>
      <c r="L8" s="10" t="s">
        <v>29</v>
      </c>
      <c r="M8" s="9"/>
      <c r="O8" s="10" t="s">
        <v>31</v>
      </c>
      <c r="P8" s="10" t="s">
        <v>32</v>
      </c>
      <c r="R8" s="10" t="s">
        <v>33</v>
      </c>
    </row>
    <row r="9" spans="1:19" x14ac:dyDescent="0.2">
      <c r="A9" s="11"/>
      <c r="B9" s="12" t="s">
        <v>1</v>
      </c>
      <c r="C9" s="13">
        <f>SUM(C10:C11,C13:C17)</f>
        <v>7043.6218313995769</v>
      </c>
      <c r="D9" s="13">
        <f>SUM(D10:D11,D13:D17)</f>
        <v>8159.7223437256871</v>
      </c>
      <c r="E9" s="7"/>
      <c r="F9" s="14">
        <f>IF(C9,D9/C9-1,"")</f>
        <v>0.15845548484029548</v>
      </c>
      <c r="G9" s="11"/>
      <c r="H9" s="15" t="s">
        <v>1</v>
      </c>
      <c r="I9" s="13">
        <f>SUM(I10:I11,I13:I17)</f>
        <v>2940.0188694620761</v>
      </c>
      <c r="J9" s="13">
        <f>SUM(J10:J11,J13:J17)</f>
        <v>5698.5267078327015</v>
      </c>
      <c r="K9" s="7"/>
      <c r="L9" s="14">
        <f>IF(I9,J9/I9-1,"")</f>
        <v>0.93826195029671333</v>
      </c>
      <c r="M9" s="11"/>
      <c r="N9" s="12" t="s">
        <v>1</v>
      </c>
      <c r="O9" s="13">
        <f>SUM(O10:O11,O13:O17)</f>
        <v>9983.6407008616552</v>
      </c>
      <c r="P9" s="13">
        <f>SUM(P10:P11,P13:P17)</f>
        <v>13858.24905155839</v>
      </c>
      <c r="R9" s="16">
        <f t="shared" ref="R9:R21" si="0">IF(O9,P9/O9-1,"")</f>
        <v>0.38809573248788198</v>
      </c>
    </row>
    <row r="10" spans="1:19" x14ac:dyDescent="0.2">
      <c r="A10" s="11"/>
      <c r="B10" s="17" t="s">
        <v>2</v>
      </c>
      <c r="C10" s="18">
        <v>4347.0155375617614</v>
      </c>
      <c r="D10" s="18">
        <v>4627.6077382253443</v>
      </c>
      <c r="F10" s="14">
        <f t="shared" ref="F10:F21" si="1">IF(C10,D10/C10-1,"")</f>
        <v>6.4548239646037064E-2</v>
      </c>
      <c r="G10" s="11"/>
      <c r="H10" s="19" t="s">
        <v>2</v>
      </c>
      <c r="I10" s="18">
        <f>O10-C10</f>
        <v>1834.7071872321885</v>
      </c>
      <c r="J10" s="18">
        <f>P10-D10</f>
        <v>3131.5236709538576</v>
      </c>
      <c r="L10" s="14">
        <f t="shared" ref="L10:L21" si="2">IF(I10,J10/I10-1,"")</f>
        <v>0.70682476895837909</v>
      </c>
      <c r="M10" s="11"/>
      <c r="N10" s="17" t="s">
        <v>2</v>
      </c>
      <c r="O10" s="18">
        <v>6181.72272479395</v>
      </c>
      <c r="P10" s="18">
        <v>7759.1314091792019</v>
      </c>
      <c r="Q10" s="4"/>
      <c r="R10" s="16">
        <f t="shared" si="0"/>
        <v>0.25517299215937106</v>
      </c>
    </row>
    <row r="11" spans="1:19" x14ac:dyDescent="0.2">
      <c r="A11" s="11"/>
      <c r="B11" s="17" t="s">
        <v>3</v>
      </c>
      <c r="C11" s="18">
        <v>841.58894447304351</v>
      </c>
      <c r="D11" s="18">
        <v>956.4385663744215</v>
      </c>
      <c r="F11" s="14">
        <f t="shared" si="1"/>
        <v>0.13646759817322751</v>
      </c>
      <c r="G11" s="11"/>
      <c r="H11" s="19" t="s">
        <v>3</v>
      </c>
      <c r="I11" s="18">
        <f>O11-C11</f>
        <v>334.31458709635103</v>
      </c>
      <c r="J11" s="18">
        <f>P11-D11</f>
        <v>643.58268613285509</v>
      </c>
      <c r="L11" s="14">
        <f t="shared" si="2"/>
        <v>0.92508107923921234</v>
      </c>
      <c r="M11" s="11"/>
      <c r="N11" s="17" t="s">
        <v>3</v>
      </c>
      <c r="O11" s="18">
        <v>1175.9035315693945</v>
      </c>
      <c r="P11" s="18">
        <v>1600.0212525072766</v>
      </c>
      <c r="Q11" s="4"/>
      <c r="R11" s="16">
        <f t="shared" si="0"/>
        <v>0.36067390695888335</v>
      </c>
    </row>
    <row r="12" spans="1:19" x14ac:dyDescent="0.2">
      <c r="A12" s="11"/>
      <c r="B12" s="17" t="s">
        <v>4</v>
      </c>
      <c r="C12" s="20">
        <f>SUM(C13:C16)</f>
        <v>1788.8896754997604</v>
      </c>
      <c r="D12" s="20">
        <f>SUM(D13:D16)</f>
        <v>2508.4977884541477</v>
      </c>
      <c r="F12" s="14">
        <f t="shared" si="1"/>
        <v>0.40226522787289887</v>
      </c>
      <c r="G12" s="11"/>
      <c r="H12" s="19" t="s">
        <v>4</v>
      </c>
      <c r="I12" s="20">
        <f>SUM(I13:I16)</f>
        <v>757.037128534305</v>
      </c>
      <c r="J12" s="20">
        <f>SUM(J13:J16)</f>
        <v>1873.1104914383334</v>
      </c>
      <c r="L12" s="14">
        <f t="shared" si="2"/>
        <v>1.4742650272184816</v>
      </c>
      <c r="M12" s="11"/>
      <c r="N12" s="17" t="s">
        <v>4</v>
      </c>
      <c r="O12" s="21">
        <f>SUM(O13:O16)</f>
        <v>2545.9268040340653</v>
      </c>
      <c r="P12" s="21">
        <f>SUM(P13:P16)</f>
        <v>4381.6082798924817</v>
      </c>
      <c r="Q12" s="4"/>
      <c r="R12" s="16">
        <f t="shared" si="0"/>
        <v>0.72102680758525617</v>
      </c>
    </row>
    <row r="13" spans="1:19" x14ac:dyDescent="0.2">
      <c r="A13" s="11"/>
      <c r="B13" s="22" t="s">
        <v>5</v>
      </c>
      <c r="C13" s="18">
        <v>376.83723302730732</v>
      </c>
      <c r="D13" s="18">
        <v>448.18633837415979</v>
      </c>
      <c r="E13" s="23"/>
      <c r="F13" s="14">
        <f t="shared" si="1"/>
        <v>0.18933666605518829</v>
      </c>
      <c r="G13" s="11"/>
      <c r="H13" s="24" t="s">
        <v>5</v>
      </c>
      <c r="I13" s="18">
        <f>O13-C13</f>
        <v>187.56538418716764</v>
      </c>
      <c r="J13" s="18">
        <f>P13-D13</f>
        <v>397.47991870986135</v>
      </c>
      <c r="K13" s="23"/>
      <c r="L13" s="14">
        <f t="shared" si="2"/>
        <v>1.1191539176185321</v>
      </c>
      <c r="M13" s="11"/>
      <c r="N13" s="22" t="s">
        <v>5</v>
      </c>
      <c r="O13" s="18">
        <v>564.40261721447496</v>
      </c>
      <c r="P13" s="18">
        <v>845.66625708402114</v>
      </c>
      <c r="Q13" s="25"/>
      <c r="R13" s="16">
        <f t="shared" si="0"/>
        <v>0.49833865274700706</v>
      </c>
    </row>
    <row r="14" spans="1:19" x14ac:dyDescent="0.2">
      <c r="A14" s="11"/>
      <c r="B14" s="22" t="s">
        <v>6</v>
      </c>
      <c r="C14" s="18">
        <v>899.65972112622808</v>
      </c>
      <c r="D14" s="18">
        <v>1431.3346572631408</v>
      </c>
      <c r="E14" s="23"/>
      <c r="F14" s="14">
        <f t="shared" si="1"/>
        <v>0.59097336876585072</v>
      </c>
      <c r="G14" s="11"/>
      <c r="H14" s="24" t="s">
        <v>6</v>
      </c>
      <c r="I14" s="18">
        <f t="shared" ref="I14:J21" si="3">O14-C14</f>
        <v>367.11280026509007</v>
      </c>
      <c r="J14" s="18">
        <f t="shared" si="3"/>
        <v>981.44823770201674</v>
      </c>
      <c r="K14" s="23"/>
      <c r="L14" s="14">
        <f t="shared" si="2"/>
        <v>1.6734241818681301</v>
      </c>
      <c r="M14" s="11"/>
      <c r="N14" s="22" t="s">
        <v>6</v>
      </c>
      <c r="O14" s="18">
        <v>1266.7725213913182</v>
      </c>
      <c r="P14" s="18">
        <v>2412.7828949651575</v>
      </c>
      <c r="Q14" s="25"/>
      <c r="R14" s="16">
        <f t="shared" si="0"/>
        <v>0.90466942897936908</v>
      </c>
    </row>
    <row r="15" spans="1:19" x14ac:dyDescent="0.2">
      <c r="A15" s="11"/>
      <c r="B15" s="22" t="s">
        <v>7</v>
      </c>
      <c r="C15" s="18">
        <v>394.05371017978939</v>
      </c>
      <c r="D15" s="18">
        <v>576.14948514291962</v>
      </c>
      <c r="E15" s="23"/>
      <c r="F15" s="14">
        <f t="shared" si="1"/>
        <v>0.46210902285388444</v>
      </c>
      <c r="G15" s="11"/>
      <c r="H15" s="24" t="s">
        <v>7</v>
      </c>
      <c r="I15" s="18">
        <f t="shared" si="3"/>
        <v>166.2859074613142</v>
      </c>
      <c r="J15" s="18">
        <f t="shared" si="3"/>
        <v>466.66299992729944</v>
      </c>
      <c r="K15" s="23"/>
      <c r="L15" s="14">
        <f t="shared" si="2"/>
        <v>1.8063893510390643</v>
      </c>
      <c r="M15" s="11"/>
      <c r="N15" s="22" t="s">
        <v>7</v>
      </c>
      <c r="O15" s="18">
        <v>560.33961764110359</v>
      </c>
      <c r="P15" s="18">
        <v>1042.8124850702191</v>
      </c>
      <c r="Q15" s="25"/>
      <c r="R15" s="16">
        <f t="shared" si="0"/>
        <v>0.86103650757412331</v>
      </c>
    </row>
    <row r="16" spans="1:19" x14ac:dyDescent="0.2">
      <c r="A16" s="11"/>
      <c r="B16" s="22" t="s">
        <v>8</v>
      </c>
      <c r="C16" s="18">
        <v>118.33901116643571</v>
      </c>
      <c r="D16" s="18">
        <v>52.827307673927308</v>
      </c>
      <c r="E16" s="23"/>
      <c r="F16" s="14">
        <f t="shared" si="1"/>
        <v>-0.55359346716503044</v>
      </c>
      <c r="G16" s="11"/>
      <c r="H16" s="24" t="s">
        <v>8</v>
      </c>
      <c r="I16" s="18">
        <f t="shared" si="3"/>
        <v>36.07303662073312</v>
      </c>
      <c r="J16" s="18">
        <f t="shared" si="3"/>
        <v>27.519335099156038</v>
      </c>
      <c r="K16" s="23"/>
      <c r="L16" s="14">
        <f t="shared" si="2"/>
        <v>-0.23712174862098545</v>
      </c>
      <c r="M16" s="11"/>
      <c r="N16" s="22" t="s">
        <v>8</v>
      </c>
      <c r="O16" s="18">
        <v>154.41204778716883</v>
      </c>
      <c r="P16" s="18">
        <v>80.346642773083346</v>
      </c>
      <c r="Q16" s="25"/>
      <c r="R16" s="16">
        <f t="shared" si="0"/>
        <v>-0.47966079121087912</v>
      </c>
    </row>
    <row r="17" spans="1:18" x14ac:dyDescent="0.2">
      <c r="A17" s="11"/>
      <c r="B17" s="17" t="s">
        <v>9</v>
      </c>
      <c r="C17" s="18">
        <v>66.127673865012582</v>
      </c>
      <c r="D17" s="18">
        <v>67.178250671773441</v>
      </c>
      <c r="F17" s="14">
        <f t="shared" si="1"/>
        <v>1.5887097569852848E-2</v>
      </c>
      <c r="G17" s="11"/>
      <c r="H17" s="19" t="s">
        <v>9</v>
      </c>
      <c r="I17" s="18">
        <f t="shared" si="3"/>
        <v>13.959966599232033</v>
      </c>
      <c r="J17" s="18">
        <f t="shared" si="3"/>
        <v>50.309859307655941</v>
      </c>
      <c r="L17" s="14">
        <f t="shared" si="2"/>
        <v>2.6038667392244044</v>
      </c>
      <c r="M17" s="11"/>
      <c r="N17" s="17" t="s">
        <v>9</v>
      </c>
      <c r="O17" s="18">
        <v>80.087640464244615</v>
      </c>
      <c r="P17" s="18">
        <v>117.48810997942938</v>
      </c>
      <c r="Q17" s="4"/>
      <c r="R17" s="16">
        <f t="shared" si="0"/>
        <v>0.46699427400264493</v>
      </c>
    </row>
    <row r="18" spans="1:18" x14ac:dyDescent="0.2">
      <c r="A18" s="11"/>
      <c r="B18" s="12" t="s">
        <v>10</v>
      </c>
      <c r="C18" s="13">
        <v>2012.4827736997574</v>
      </c>
      <c r="D18" s="13">
        <v>1912.3875457200752</v>
      </c>
      <c r="E18" s="7"/>
      <c r="F18" s="14">
        <f t="shared" si="1"/>
        <v>-4.9737184977572069E-2</v>
      </c>
      <c r="G18" s="11"/>
      <c r="H18" s="15" t="s">
        <v>10</v>
      </c>
      <c r="I18" s="13">
        <f>O18-C18</f>
        <v>1095.2396653284666</v>
      </c>
      <c r="J18" s="13">
        <f t="shared" si="3"/>
        <v>1592.8611759366886</v>
      </c>
      <c r="K18" s="7"/>
      <c r="L18" s="14">
        <f t="shared" si="2"/>
        <v>0.454349423565648</v>
      </c>
      <c r="M18" s="11"/>
      <c r="N18" s="12" t="s">
        <v>10</v>
      </c>
      <c r="O18" s="13">
        <v>3107.722439028224</v>
      </c>
      <c r="P18" s="13">
        <v>3505.2487216567638</v>
      </c>
      <c r="R18" s="16">
        <f t="shared" si="0"/>
        <v>0.12791563288800178</v>
      </c>
    </row>
    <row r="19" spans="1:18" x14ac:dyDescent="0.2">
      <c r="A19" s="11"/>
      <c r="B19" s="12" t="s">
        <v>11</v>
      </c>
      <c r="C19" s="13">
        <v>127.06364761578452</v>
      </c>
      <c r="D19" s="13">
        <v>104.36771943164268</v>
      </c>
      <c r="E19" s="7"/>
      <c r="F19" s="14">
        <f t="shared" si="1"/>
        <v>-0.17861857903505063</v>
      </c>
      <c r="G19" s="11"/>
      <c r="H19" s="15" t="s">
        <v>11</v>
      </c>
      <c r="I19" s="13">
        <f>O19-C19</f>
        <v>61.869374499678329</v>
      </c>
      <c r="J19" s="13">
        <f t="shared" si="3"/>
        <v>82.967540173831992</v>
      </c>
      <c r="K19" s="7"/>
      <c r="L19" s="14">
        <f t="shared" si="2"/>
        <v>0.34101145913901809</v>
      </c>
      <c r="M19" s="11"/>
      <c r="N19" s="12" t="s">
        <v>11</v>
      </c>
      <c r="O19" s="13">
        <v>188.93302211546285</v>
      </c>
      <c r="P19" s="13">
        <v>187.33525960547468</v>
      </c>
      <c r="R19" s="16">
        <f t="shared" si="0"/>
        <v>-8.4567668060256951E-3</v>
      </c>
    </row>
    <row r="20" spans="1:18" x14ac:dyDescent="0.2">
      <c r="A20" s="11"/>
      <c r="B20" s="12" t="s">
        <v>12</v>
      </c>
      <c r="C20" s="13">
        <v>68.684654193543395</v>
      </c>
      <c r="D20" s="13">
        <v>173.9480287961523</v>
      </c>
      <c r="E20" s="7"/>
      <c r="F20" s="14">
        <f t="shared" si="1"/>
        <v>1.532560305333881</v>
      </c>
      <c r="G20" s="11"/>
      <c r="H20" s="15" t="s">
        <v>12</v>
      </c>
      <c r="I20" s="13">
        <f>O20-C20</f>
        <v>100.54290855195114</v>
      </c>
      <c r="J20" s="13">
        <f t="shared" si="3"/>
        <v>153.79992843838806</v>
      </c>
      <c r="K20" s="7"/>
      <c r="L20" s="14">
        <f t="shared" si="2"/>
        <v>0.5296944424371679</v>
      </c>
      <c r="M20" s="11"/>
      <c r="N20" s="12" t="s">
        <v>12</v>
      </c>
      <c r="O20" s="13">
        <v>169.22756274549454</v>
      </c>
      <c r="P20" s="13">
        <v>327.74795723454037</v>
      </c>
      <c r="R20" s="16">
        <f t="shared" si="0"/>
        <v>0.93672917057517702</v>
      </c>
    </row>
    <row r="21" spans="1:18" x14ac:dyDescent="0.2">
      <c r="A21" s="11"/>
      <c r="B21" s="12" t="s">
        <v>9</v>
      </c>
      <c r="C21" s="13">
        <v>108.35233862572828</v>
      </c>
      <c r="D21" s="13">
        <v>76.422030815127385</v>
      </c>
      <c r="E21" s="7"/>
      <c r="F21" s="14">
        <f t="shared" si="1"/>
        <v>-0.29468960444771641</v>
      </c>
      <c r="G21" s="11"/>
      <c r="H21" s="15" t="s">
        <v>9</v>
      </c>
      <c r="I21" s="13">
        <f>O21-C21</f>
        <v>31.615761153377591</v>
      </c>
      <c r="J21" s="13">
        <f t="shared" si="3"/>
        <v>62.819824680033889</v>
      </c>
      <c r="K21" s="7"/>
      <c r="L21" s="14">
        <f t="shared" si="2"/>
        <v>0.98697808903843809</v>
      </c>
      <c r="M21" s="11"/>
      <c r="N21" s="12" t="s">
        <v>9</v>
      </c>
      <c r="O21" s="13">
        <v>139.96809977910587</v>
      </c>
      <c r="P21" s="13">
        <v>139.24185549516127</v>
      </c>
      <c r="R21" s="16">
        <f t="shared" si="0"/>
        <v>-5.1886414482352761E-3</v>
      </c>
    </row>
    <row r="22" spans="1:18" ht="11.25" customHeight="1" thickBot="1" x14ac:dyDescent="0.25">
      <c r="A22" s="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O22" s="7"/>
      <c r="P22" s="7"/>
      <c r="R22" s="3"/>
    </row>
    <row r="23" spans="1:18" ht="16.5" thickBot="1" x14ac:dyDescent="0.25">
      <c r="A23" s="26"/>
      <c r="B23" s="27" t="s">
        <v>13</v>
      </c>
      <c r="C23" s="28">
        <f>C9+C18+C19+C20+C21</f>
        <v>9360.2052455343892</v>
      </c>
      <c r="D23" s="29">
        <f>D9+D18+D19+D20+D21</f>
        <v>10426.847668488685</v>
      </c>
      <c r="E23" s="7"/>
      <c r="F23" s="30">
        <f>IF(C23,D23/C23-1,"")</f>
        <v>0.11395502502075727</v>
      </c>
      <c r="G23" s="26"/>
      <c r="H23" s="31" t="s">
        <v>13</v>
      </c>
      <c r="I23" s="28">
        <f>I9+I18+I19+I20+I21</f>
        <v>4229.2865789955486</v>
      </c>
      <c r="J23" s="29">
        <f>J9+J18+J19+J20+J21</f>
        <v>7590.975177061644</v>
      </c>
      <c r="K23" s="7"/>
      <c r="L23" s="30">
        <f>IF(I23,J23/I23-1,"")</f>
        <v>0.79485949586903937</v>
      </c>
      <c r="M23" s="26"/>
      <c r="N23" s="27" t="s">
        <v>13</v>
      </c>
      <c r="O23" s="28">
        <f>SUM(O9,O18:O21)</f>
        <v>13589.491824529943</v>
      </c>
      <c r="P23" s="29">
        <f>SUM(P9,P18:P21)</f>
        <v>18017.82284555033</v>
      </c>
      <c r="R23" s="32">
        <f>IF(O23,P23/O23-1,"")</f>
        <v>0.32586435741673236</v>
      </c>
    </row>
    <row r="24" spans="1:18" s="7" customFormat="1" ht="6" customHeight="1" thickBot="1" x14ac:dyDescent="0.25">
      <c r="A24" s="33"/>
      <c r="B24" s="34"/>
      <c r="C24" s="35"/>
      <c r="D24" s="35"/>
      <c r="E24" s="36"/>
      <c r="F24" s="33"/>
      <c r="G24" s="33"/>
      <c r="H24" s="34"/>
      <c r="I24" s="35"/>
      <c r="J24" s="35"/>
      <c r="K24" s="36"/>
      <c r="L24" s="33"/>
      <c r="M24" s="33"/>
      <c r="N24" s="34"/>
      <c r="O24" s="35"/>
      <c r="P24" s="35"/>
      <c r="Q24" s="36"/>
      <c r="R24" s="33"/>
    </row>
    <row r="25" spans="1:18" ht="16.5" customHeight="1" thickBot="1" x14ac:dyDescent="0.25">
      <c r="A25" s="7"/>
      <c r="B25" s="57"/>
      <c r="C25" s="38"/>
      <c r="D25" s="38"/>
      <c r="E25" s="39"/>
      <c r="F25" s="26"/>
      <c r="G25" s="39"/>
      <c r="H25" s="37"/>
      <c r="I25" s="38"/>
      <c r="J25" s="38"/>
      <c r="K25" s="39"/>
      <c r="L25" s="26"/>
      <c r="M25" s="7"/>
      <c r="N25" s="27" t="s">
        <v>14</v>
      </c>
      <c r="O25" s="28">
        <v>31.903939934220563</v>
      </c>
      <c r="P25" s="29">
        <v>98.294553935396877</v>
      </c>
      <c r="Q25" s="7"/>
      <c r="R25" s="30">
        <f>IF(O25,P25/O25-1,"")</f>
        <v>2.0809534539640011</v>
      </c>
    </row>
    <row r="26" spans="1:18" s="7" customFormat="1" ht="6" hidden="1" customHeight="1" outlineLevel="1" thickBot="1" x14ac:dyDescent="0.25">
      <c r="A26" s="33"/>
      <c r="B26" s="37"/>
      <c r="C26" s="38"/>
      <c r="D26" s="38"/>
      <c r="E26" s="39"/>
      <c r="F26" s="40"/>
      <c r="G26" s="40"/>
      <c r="H26" s="37"/>
      <c r="I26" s="38"/>
      <c r="J26" s="38"/>
      <c r="K26" s="39"/>
      <c r="L26" s="40"/>
      <c r="M26" s="33"/>
      <c r="N26" s="34"/>
      <c r="O26" s="35"/>
      <c r="P26" s="35"/>
      <c r="Q26" s="36"/>
      <c r="R26" s="33"/>
    </row>
    <row r="27" spans="1:18" ht="16.5" hidden="1" outlineLevel="1" thickBot="1" x14ac:dyDescent="0.25">
      <c r="A27" s="11"/>
      <c r="B27" s="57"/>
      <c r="C27" s="38"/>
      <c r="D27" s="38"/>
      <c r="E27" s="39"/>
      <c r="F27" s="26"/>
      <c r="G27" s="39"/>
      <c r="H27" s="37"/>
      <c r="I27" s="38"/>
      <c r="J27" s="38"/>
      <c r="K27" s="39"/>
      <c r="L27" s="26"/>
      <c r="M27" s="11"/>
      <c r="N27" s="27" t="s">
        <v>15</v>
      </c>
      <c r="O27" s="28" t="e">
        <v>#REF!</v>
      </c>
      <c r="P27" s="29" t="e">
        <v>#REF!</v>
      </c>
      <c r="Q27" s="7"/>
      <c r="R27" s="30" t="e">
        <f>IF(O27,P27/O27-1,"")</f>
        <v>#REF!</v>
      </c>
    </row>
    <row r="28" spans="1:18" s="7" customFormat="1" ht="6" customHeight="1" collapsed="1" thickBot="1" x14ac:dyDescent="0.25">
      <c r="A28" s="33"/>
      <c r="B28" s="41"/>
      <c r="C28" s="42"/>
      <c r="D28" s="42"/>
      <c r="E28" s="23"/>
      <c r="F28" s="43"/>
      <c r="G28" s="40"/>
      <c r="H28" s="41"/>
      <c r="I28" s="42"/>
      <c r="J28" s="42"/>
      <c r="K28" s="23"/>
      <c r="L28" s="43"/>
      <c r="M28" s="33"/>
      <c r="N28" s="41"/>
      <c r="O28" s="42"/>
      <c r="P28" s="42"/>
      <c r="R28" s="43"/>
    </row>
    <row r="29" spans="1:18" ht="16.5" customHeight="1" collapsed="1" thickBot="1" x14ac:dyDescent="0.25">
      <c r="A29" s="7"/>
      <c r="B29" s="57"/>
      <c r="C29" s="38"/>
      <c r="D29" s="38"/>
      <c r="E29" s="39"/>
      <c r="F29" s="26"/>
      <c r="G29" s="39"/>
      <c r="H29" s="37"/>
      <c r="I29" s="38"/>
      <c r="J29" s="38"/>
      <c r="K29" s="39"/>
      <c r="L29" s="26"/>
      <c r="M29" s="7"/>
      <c r="N29" s="27" t="s">
        <v>16</v>
      </c>
      <c r="O29" s="28">
        <f>O23+O25</f>
        <v>13621.395764464163</v>
      </c>
      <c r="P29" s="29">
        <f>P23+P25</f>
        <v>18116.117399485727</v>
      </c>
      <c r="Q29" s="7"/>
      <c r="R29" s="30">
        <f>IF(O29,P29/O29-1,"")</f>
        <v>0.32997511508677446</v>
      </c>
    </row>
    <row r="30" spans="1:18" ht="18" customHeight="1" x14ac:dyDescent="0.2">
      <c r="A30" s="7"/>
      <c r="B30" s="37"/>
      <c r="C30" s="38"/>
      <c r="D30" s="38"/>
      <c r="E30" s="39"/>
      <c r="F30" s="40"/>
      <c r="G30" s="40"/>
      <c r="H30" s="37"/>
      <c r="I30" s="38"/>
      <c r="J30" s="38"/>
      <c r="K30" s="39"/>
      <c r="L30" s="40"/>
      <c r="M30" s="7"/>
      <c r="N30" s="8"/>
      <c r="O30" s="44"/>
      <c r="P30" s="45"/>
      <c r="R30" s="46"/>
    </row>
    <row r="31" spans="1:18" ht="15.75" x14ac:dyDescent="0.2">
      <c r="B31" s="57"/>
      <c r="C31" s="38"/>
      <c r="D31" s="38"/>
      <c r="E31" s="39"/>
      <c r="F31" s="26"/>
      <c r="G31" s="39"/>
      <c r="H31" s="37"/>
      <c r="I31" s="38"/>
      <c r="J31" s="38"/>
      <c r="K31" s="39"/>
      <c r="L31" s="26"/>
    </row>
    <row r="32" spans="1:18" ht="18" x14ac:dyDescent="0.2">
      <c r="B32" s="2"/>
    </row>
    <row r="33" spans="1:18" ht="45" customHeight="1" x14ac:dyDescent="0.2">
      <c r="A33" s="5"/>
      <c r="B33" s="3" t="s">
        <v>58</v>
      </c>
      <c r="C33" s="58" t="str">
        <f>C$5</f>
        <v>I-II 2021 vs I-II 2020</v>
      </c>
      <c r="D33" s="58"/>
      <c r="E33" s="58"/>
      <c r="F33" s="58"/>
      <c r="G33" s="5"/>
      <c r="H33" s="7"/>
      <c r="I33" s="58" t="str">
        <f>I$5</f>
        <v>III 2021 vs III 2020</v>
      </c>
      <c r="J33" s="58"/>
      <c r="K33" s="58"/>
      <c r="L33" s="58"/>
      <c r="M33" s="5"/>
      <c r="O33" s="58" t="str">
        <f>O$5</f>
        <v>I-III 2021 vs I-III 2020</v>
      </c>
      <c r="P33" s="58"/>
      <c r="Q33" s="58"/>
      <c r="R33" s="58"/>
    </row>
    <row r="34" spans="1:18" ht="15.75" customHeight="1" x14ac:dyDescent="0.2">
      <c r="A34" s="5"/>
      <c r="B34" s="8"/>
      <c r="C34" s="5"/>
      <c r="D34" s="5"/>
      <c r="E34" s="5"/>
      <c r="F34" s="5"/>
      <c r="G34" s="5"/>
      <c r="H34" s="8"/>
      <c r="I34" s="5"/>
      <c r="J34" s="5"/>
      <c r="K34" s="5"/>
      <c r="L34" s="5"/>
      <c r="M34" s="5"/>
      <c r="N34" s="8"/>
      <c r="O34" s="5"/>
      <c r="P34" s="5"/>
      <c r="Q34" s="5"/>
      <c r="R34" s="5"/>
    </row>
    <row r="35" spans="1:18" x14ac:dyDescent="0.2">
      <c r="B35" s="3"/>
      <c r="C35" s="7"/>
      <c r="D35" s="7"/>
      <c r="E35" s="7"/>
      <c r="H35" s="7"/>
      <c r="I35" s="7"/>
      <c r="J35" s="7"/>
      <c r="K35" s="7"/>
    </row>
    <row r="36" spans="1:18" ht="22.5" x14ac:dyDescent="0.2">
      <c r="A36" s="9"/>
      <c r="B36" s="3"/>
      <c r="C36" s="10" t="str">
        <f>C$8</f>
        <v>I-II 2020</v>
      </c>
      <c r="D36" s="10" t="str">
        <f>D$8</f>
        <v>I-II 2021</v>
      </c>
      <c r="E36" s="3"/>
      <c r="F36" s="10" t="str">
        <f>F$8</f>
        <v>I-II 21 /
I-II 20</v>
      </c>
      <c r="G36" s="9"/>
      <c r="H36" s="7"/>
      <c r="I36" s="10" t="str">
        <f>I$8</f>
        <v>III 2020</v>
      </c>
      <c r="J36" s="10" t="str">
        <f>J$8</f>
        <v>III 2021</v>
      </c>
      <c r="K36" s="3"/>
      <c r="L36" s="10" t="str">
        <f>L$8</f>
        <v>III 21 / 
III 20</v>
      </c>
      <c r="M36" s="9"/>
      <c r="O36" s="10" t="str">
        <f>O$8</f>
        <v>I-III 2020</v>
      </c>
      <c r="P36" s="10" t="str">
        <f>P$8</f>
        <v>I-III 2021</v>
      </c>
      <c r="R36" s="10" t="str">
        <f>R$8</f>
        <v>I-III 21 /
I-III 20</v>
      </c>
    </row>
    <row r="37" spans="1:18" x14ac:dyDescent="0.2">
      <c r="A37" s="11"/>
      <c r="B37" s="12" t="s">
        <v>1</v>
      </c>
      <c r="C37" s="13">
        <f>SUM(C38:C39,C41:C45)</f>
        <v>434.33774778348163</v>
      </c>
      <c r="D37" s="13">
        <f>SUM(D38:D39,D41:D45)</f>
        <v>399.1433803103194</v>
      </c>
      <c r="E37" s="7"/>
      <c r="F37" s="14">
        <f>IF(C37,D37/C37-1,"")</f>
        <v>-8.1029953423957801E-2</v>
      </c>
      <c r="G37" s="11"/>
      <c r="H37" s="15" t="s">
        <v>1</v>
      </c>
      <c r="I37" s="13">
        <f>SUM(I38:I39,I41:I45)</f>
        <v>188.76784730470033</v>
      </c>
      <c r="J37" s="13">
        <f>SUM(J38:J39,J41:J45)</f>
        <v>378.86459622587495</v>
      </c>
      <c r="K37" s="7"/>
      <c r="L37" s="14">
        <f>IF(I37,J37/I37-1,"")</f>
        <v>1.0070398727084555</v>
      </c>
      <c r="M37" s="11"/>
      <c r="N37" s="12" t="s">
        <v>1</v>
      </c>
      <c r="O37" s="13">
        <f>SUM(O38:O39,O41:O45)</f>
        <v>623.10559508818199</v>
      </c>
      <c r="P37" s="13">
        <f>SUM(P38:P39,P41:P45)</f>
        <v>778.00797653619441</v>
      </c>
      <c r="R37" s="16">
        <f t="shared" ref="R37:R49" si="4">IF(O37,P37/O37-1,"")</f>
        <v>0.24859732069343821</v>
      </c>
    </row>
    <row r="38" spans="1:18" x14ac:dyDescent="0.2">
      <c r="A38" s="11"/>
      <c r="B38" s="17" t="s">
        <v>2</v>
      </c>
      <c r="C38" s="18">
        <v>186.17895805077808</v>
      </c>
      <c r="D38" s="18">
        <v>119.87446697190863</v>
      </c>
      <c r="F38" s="14">
        <f t="shared" ref="F38:F49" si="5">IF(C38,D38/C38-1,"")</f>
        <v>-0.35613310855883984</v>
      </c>
      <c r="G38" s="11"/>
      <c r="H38" s="19" t="s">
        <v>2</v>
      </c>
      <c r="I38" s="18">
        <f>O38-C38</f>
        <v>102.3361714216008</v>
      </c>
      <c r="J38" s="18">
        <f>P38-D38</f>
        <v>80.459508931964862</v>
      </c>
      <c r="L38" s="14">
        <f t="shared" ref="L38:L49" si="6">IF(I38,J38/I38-1,"")</f>
        <v>-0.213772532094339</v>
      </c>
      <c r="M38" s="11"/>
      <c r="N38" s="17" t="s">
        <v>2</v>
      </c>
      <c r="O38" s="18">
        <v>288.51512947237887</v>
      </c>
      <c r="P38" s="18">
        <v>200.33397590387349</v>
      </c>
      <c r="Q38" s="4"/>
      <c r="R38" s="16">
        <f t="shared" si="4"/>
        <v>-0.30563788363461697</v>
      </c>
    </row>
    <row r="39" spans="1:18" x14ac:dyDescent="0.2">
      <c r="A39" s="11"/>
      <c r="B39" s="17" t="s">
        <v>3</v>
      </c>
      <c r="C39" s="18">
        <v>61.440291234370051</v>
      </c>
      <c r="D39" s="18">
        <v>70.448375025551485</v>
      </c>
      <c r="F39" s="14">
        <f t="shared" si="5"/>
        <v>0.14661525214487048</v>
      </c>
      <c r="G39" s="11"/>
      <c r="H39" s="19" t="s">
        <v>3</v>
      </c>
      <c r="I39" s="18">
        <f>O39-C39</f>
        <v>38.105630714786656</v>
      </c>
      <c r="J39" s="18">
        <f>P39-D39</f>
        <v>100.09670459226197</v>
      </c>
      <c r="L39" s="14">
        <f t="shared" si="6"/>
        <v>1.6268218820852653</v>
      </c>
      <c r="M39" s="11"/>
      <c r="N39" s="17" t="s">
        <v>3</v>
      </c>
      <c r="O39" s="18">
        <v>99.545921949156707</v>
      </c>
      <c r="P39" s="18">
        <v>170.54507961781346</v>
      </c>
      <c r="Q39" s="4"/>
      <c r="R39" s="16">
        <f t="shared" si="4"/>
        <v>0.71323019846980484</v>
      </c>
    </row>
    <row r="40" spans="1:18" x14ac:dyDescent="0.2">
      <c r="A40" s="11"/>
      <c r="B40" s="17" t="s">
        <v>4</v>
      </c>
      <c r="C40" s="20">
        <f>SUM(C41:C44)</f>
        <v>185.77865643651529</v>
      </c>
      <c r="D40" s="20">
        <f>SUM(D41:D44)</f>
        <v>204.86800275170862</v>
      </c>
      <c r="F40" s="14">
        <f t="shared" si="5"/>
        <v>0.1027531724114743</v>
      </c>
      <c r="G40" s="11"/>
      <c r="H40" s="19" t="s">
        <v>4</v>
      </c>
      <c r="I40" s="20">
        <f>SUM(I41:I44)</f>
        <v>47.756737841004949</v>
      </c>
      <c r="J40" s="20">
        <f>SUM(J41:J44)</f>
        <v>193.28145111308157</v>
      </c>
      <c r="L40" s="14">
        <f t="shared" si="6"/>
        <v>3.0472079930703728</v>
      </c>
      <c r="M40" s="11"/>
      <c r="N40" s="17" t="s">
        <v>4</v>
      </c>
      <c r="O40" s="21">
        <f>SUM(O41:O44)</f>
        <v>233.5353942775202</v>
      </c>
      <c r="P40" s="21">
        <f>SUM(P41:P44)</f>
        <v>398.14945386479019</v>
      </c>
      <c r="Q40" s="4"/>
      <c r="R40" s="16">
        <f t="shared" si="4"/>
        <v>0.70487841937848605</v>
      </c>
    </row>
    <row r="41" spans="1:18" x14ac:dyDescent="0.2">
      <c r="A41" s="11"/>
      <c r="B41" s="22" t="s">
        <v>5</v>
      </c>
      <c r="C41" s="18">
        <v>22.729605689549494</v>
      </c>
      <c r="D41" s="18">
        <v>29.267488606074188</v>
      </c>
      <c r="E41" s="23"/>
      <c r="F41" s="14">
        <f t="shared" si="5"/>
        <v>0.28763732225810901</v>
      </c>
      <c r="G41" s="11"/>
      <c r="H41" s="24" t="s">
        <v>5</v>
      </c>
      <c r="I41" s="18">
        <f t="shared" ref="I41:J49" si="7">O41-C41</f>
        <v>15.535627506913904</v>
      </c>
      <c r="J41" s="18">
        <f t="shared" si="7"/>
        <v>17.634042078959958</v>
      </c>
      <c r="K41" s="23"/>
      <c r="L41" s="14">
        <f t="shared" si="6"/>
        <v>0.1350711177332351</v>
      </c>
      <c r="M41" s="11"/>
      <c r="N41" s="22" t="s">
        <v>5</v>
      </c>
      <c r="O41" s="18">
        <v>38.265233196463399</v>
      </c>
      <c r="P41" s="18">
        <v>46.901530685034146</v>
      </c>
      <c r="Q41" s="25"/>
      <c r="R41" s="16">
        <f t="shared" si="4"/>
        <v>0.22569567116525358</v>
      </c>
    </row>
    <row r="42" spans="1:18" x14ac:dyDescent="0.2">
      <c r="A42" s="11"/>
      <c r="B42" s="22" t="s">
        <v>6</v>
      </c>
      <c r="C42" s="18">
        <v>91.1444610818142</v>
      </c>
      <c r="D42" s="18">
        <v>127.31590079738348</v>
      </c>
      <c r="E42" s="23"/>
      <c r="F42" s="14">
        <f t="shared" si="5"/>
        <v>0.39685834208949489</v>
      </c>
      <c r="G42" s="11"/>
      <c r="H42" s="24" t="s">
        <v>6</v>
      </c>
      <c r="I42" s="18">
        <f t="shared" si="7"/>
        <v>8.9797920608523896</v>
      </c>
      <c r="J42" s="18">
        <f t="shared" si="7"/>
        <v>128.11821357997428</v>
      </c>
      <c r="K42" s="23"/>
      <c r="L42" s="14">
        <f t="shared" si="6"/>
        <v>13.267392018854043</v>
      </c>
      <c r="M42" s="11"/>
      <c r="N42" s="22" t="s">
        <v>6</v>
      </c>
      <c r="O42" s="18">
        <v>100.12425314266659</v>
      </c>
      <c r="P42" s="18">
        <v>255.43411437735776</v>
      </c>
      <c r="Q42" s="25"/>
      <c r="R42" s="16">
        <f t="shared" si="4"/>
        <v>1.551171233341345</v>
      </c>
    </row>
    <row r="43" spans="1:18" x14ac:dyDescent="0.2">
      <c r="A43" s="11"/>
      <c r="B43" s="22" t="s">
        <v>7</v>
      </c>
      <c r="C43" s="18">
        <v>63.346380796227741</v>
      </c>
      <c r="D43" s="18">
        <v>48.284613348250971</v>
      </c>
      <c r="E43" s="23"/>
      <c r="F43" s="14">
        <f t="shared" si="5"/>
        <v>-0.23776839747841905</v>
      </c>
      <c r="G43" s="11"/>
      <c r="H43" s="24" t="s">
        <v>7</v>
      </c>
      <c r="I43" s="18">
        <f t="shared" si="7"/>
        <v>21.347640901946228</v>
      </c>
      <c r="J43" s="18">
        <f t="shared" si="7"/>
        <v>46.962126455723066</v>
      </c>
      <c r="K43" s="23"/>
      <c r="L43" s="14">
        <f t="shared" si="6"/>
        <v>1.1998742939057783</v>
      </c>
      <c r="M43" s="11"/>
      <c r="N43" s="22" t="s">
        <v>7</v>
      </c>
      <c r="O43" s="18">
        <v>84.69402169817397</v>
      </c>
      <c r="P43" s="18">
        <v>95.246739803974037</v>
      </c>
      <c r="Q43" s="25"/>
      <c r="R43" s="16">
        <f t="shared" si="4"/>
        <v>0.12459814629428068</v>
      </c>
    </row>
    <row r="44" spans="1:18" x14ac:dyDescent="0.2">
      <c r="A44" s="11"/>
      <c r="B44" s="22" t="s">
        <v>8</v>
      </c>
      <c r="C44" s="18">
        <v>8.5582088689238418</v>
      </c>
      <c r="D44" s="18">
        <v>0</v>
      </c>
      <c r="E44" s="23"/>
      <c r="F44" s="14">
        <f t="shared" si="5"/>
        <v>-1</v>
      </c>
      <c r="G44" s="11"/>
      <c r="H44" s="24" t="s">
        <v>8</v>
      </c>
      <c r="I44" s="18">
        <f t="shared" si="7"/>
        <v>1.8936773712924229</v>
      </c>
      <c r="J44" s="18">
        <f t="shared" si="7"/>
        <v>0.56706899842425051</v>
      </c>
      <c r="K44" s="23"/>
      <c r="L44" s="14">
        <f t="shared" si="6"/>
        <v>-0.70054614000206938</v>
      </c>
      <c r="M44" s="11"/>
      <c r="N44" s="22" t="s">
        <v>8</v>
      </c>
      <c r="O44" s="18">
        <v>10.451886240216265</v>
      </c>
      <c r="P44" s="18">
        <v>0.56706899842425051</v>
      </c>
      <c r="Q44" s="25"/>
      <c r="R44" s="16">
        <f t="shared" si="4"/>
        <v>-0.94574481721372838</v>
      </c>
    </row>
    <row r="45" spans="1:18" x14ac:dyDescent="0.2">
      <c r="A45" s="11"/>
      <c r="B45" s="17" t="s">
        <v>9</v>
      </c>
      <c r="C45" s="18">
        <v>0.93984206181822505</v>
      </c>
      <c r="D45" s="18">
        <v>3.9525355611506865</v>
      </c>
      <c r="F45" s="14">
        <f t="shared" si="5"/>
        <v>3.205531675720156</v>
      </c>
      <c r="G45" s="11"/>
      <c r="H45" s="19" t="s">
        <v>9</v>
      </c>
      <c r="I45" s="18">
        <f t="shared" si="7"/>
        <v>0.56930732730793521</v>
      </c>
      <c r="J45" s="18">
        <f t="shared" si="7"/>
        <v>5.0269315885665247</v>
      </c>
      <c r="L45" s="14">
        <f t="shared" si="6"/>
        <v>7.829908464971302</v>
      </c>
      <c r="M45" s="11"/>
      <c r="N45" s="17" t="s">
        <v>9</v>
      </c>
      <c r="O45" s="18">
        <v>1.5091493891261603</v>
      </c>
      <c r="P45" s="18">
        <v>8.9794671497172107</v>
      </c>
      <c r="Q45" s="4"/>
      <c r="R45" s="16">
        <f t="shared" si="4"/>
        <v>4.9500187419593855</v>
      </c>
    </row>
    <row r="46" spans="1:18" x14ac:dyDescent="0.2">
      <c r="A46" s="11"/>
      <c r="B46" s="12" t="s">
        <v>10</v>
      </c>
      <c r="C46" s="13">
        <v>989.37921073040911</v>
      </c>
      <c r="D46" s="13">
        <v>1009.1715238464943</v>
      </c>
      <c r="E46" s="7"/>
      <c r="F46" s="14">
        <f t="shared" si="5"/>
        <v>2.0004779665294903E-2</v>
      </c>
      <c r="G46" s="11"/>
      <c r="H46" s="15" t="s">
        <v>10</v>
      </c>
      <c r="I46" s="13">
        <f t="shared" si="7"/>
        <v>537.52027669913764</v>
      </c>
      <c r="J46" s="13">
        <f t="shared" si="7"/>
        <v>692.80876920632807</v>
      </c>
      <c r="K46" s="7"/>
      <c r="L46" s="14">
        <f t="shared" si="6"/>
        <v>0.28889792485746346</v>
      </c>
      <c r="M46" s="11"/>
      <c r="N46" s="12" t="s">
        <v>10</v>
      </c>
      <c r="O46" s="13">
        <v>1526.8994874295468</v>
      </c>
      <c r="P46" s="13">
        <v>1701.9802930528224</v>
      </c>
      <c r="R46" s="16">
        <f t="shared" si="4"/>
        <v>0.11466426380037276</v>
      </c>
    </row>
    <row r="47" spans="1:18" x14ac:dyDescent="0.2">
      <c r="A47" s="11"/>
      <c r="B47" s="12" t="s">
        <v>11</v>
      </c>
      <c r="C47" s="13">
        <v>23.874639225028989</v>
      </c>
      <c r="D47" s="13">
        <v>13.740523957734801</v>
      </c>
      <c r="E47" s="7"/>
      <c r="F47" s="14">
        <f t="shared" si="5"/>
        <v>-0.42447197512706636</v>
      </c>
      <c r="G47" s="11"/>
      <c r="H47" s="15" t="s">
        <v>11</v>
      </c>
      <c r="I47" s="13">
        <f t="shared" si="7"/>
        <v>10.735070393465772</v>
      </c>
      <c r="J47" s="13">
        <f t="shared" si="7"/>
        <v>20.011747047892264</v>
      </c>
      <c r="K47" s="7"/>
      <c r="L47" s="14">
        <f t="shared" si="6"/>
        <v>0.86414679311958897</v>
      </c>
      <c r="M47" s="11"/>
      <c r="N47" s="12" t="s">
        <v>11</v>
      </c>
      <c r="O47" s="13">
        <v>34.609709618494762</v>
      </c>
      <c r="P47" s="13">
        <v>33.752271005627065</v>
      </c>
      <c r="R47" s="16">
        <f t="shared" si="4"/>
        <v>-2.4774510457305277E-2</v>
      </c>
    </row>
    <row r="48" spans="1:18" x14ac:dyDescent="0.2">
      <c r="A48" s="11"/>
      <c r="B48" s="12" t="s">
        <v>12</v>
      </c>
      <c r="C48" s="13">
        <v>2.6598825258471246</v>
      </c>
      <c r="D48" s="13">
        <v>55.937079644169486</v>
      </c>
      <c r="E48" s="7"/>
      <c r="F48" s="14">
        <f t="shared" si="5"/>
        <v>20.029906058108537</v>
      </c>
      <c r="G48" s="11"/>
      <c r="H48" s="15" t="s">
        <v>12</v>
      </c>
      <c r="I48" s="13">
        <f t="shared" si="7"/>
        <v>4.8918747339944169E-2</v>
      </c>
      <c r="J48" s="13">
        <f t="shared" si="7"/>
        <v>37.526819759766667</v>
      </c>
      <c r="K48" s="7"/>
      <c r="L48" s="14">
        <f t="shared" si="6"/>
        <v>766.12552549612155</v>
      </c>
      <c r="M48" s="11"/>
      <c r="N48" s="12" t="s">
        <v>12</v>
      </c>
      <c r="O48" s="13">
        <v>2.7088012731870688</v>
      </c>
      <c r="P48" s="13">
        <v>93.463899403936153</v>
      </c>
      <c r="R48" s="16">
        <f t="shared" si="4"/>
        <v>33.503785984259459</v>
      </c>
    </row>
    <row r="49" spans="1:18" x14ac:dyDescent="0.2">
      <c r="A49" s="11"/>
      <c r="B49" s="12" t="s">
        <v>9</v>
      </c>
      <c r="C49" s="13">
        <v>9.7193165816615448</v>
      </c>
      <c r="D49" s="13">
        <v>11.590252950641453</v>
      </c>
      <c r="E49" s="7"/>
      <c r="F49" s="14">
        <f t="shared" si="5"/>
        <v>0.19249670007765785</v>
      </c>
      <c r="G49" s="11"/>
      <c r="H49" s="15" t="s">
        <v>9</v>
      </c>
      <c r="I49" s="13">
        <f t="shared" si="7"/>
        <v>12.851984463442193</v>
      </c>
      <c r="J49" s="13">
        <f t="shared" si="7"/>
        <v>11.2318672877559</v>
      </c>
      <c r="K49" s="7"/>
      <c r="L49" s="14">
        <f t="shared" si="6"/>
        <v>-0.12605968987083349</v>
      </c>
      <c r="M49" s="11"/>
      <c r="N49" s="12" t="s">
        <v>9</v>
      </c>
      <c r="O49" s="13">
        <v>22.571301045103738</v>
      </c>
      <c r="P49" s="13">
        <v>22.822120238397353</v>
      </c>
      <c r="R49" s="16">
        <f t="shared" si="4"/>
        <v>1.1112305524276556E-2</v>
      </c>
    </row>
    <row r="50" spans="1:18" ht="11.25" customHeight="1" thickBot="1" x14ac:dyDescent="0.25">
      <c r="A50" s="7"/>
      <c r="B50" s="3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O50" s="7"/>
      <c r="P50" s="7"/>
      <c r="R50" s="3"/>
    </row>
    <row r="51" spans="1:18" ht="16.5" thickBot="1" x14ac:dyDescent="0.25">
      <c r="A51" s="26"/>
      <c r="B51" s="27" t="s">
        <v>13</v>
      </c>
      <c r="C51" s="28">
        <f>C37+C46+C47+C48+C49</f>
        <v>1459.9707968464284</v>
      </c>
      <c r="D51" s="29">
        <f>D37+D46+D47+D48+D49</f>
        <v>1489.5827607093593</v>
      </c>
      <c r="E51" s="7"/>
      <c r="F51" s="30">
        <f>IF(C51,D51/C51-1,"")</f>
        <v>2.0282572724669157E-2</v>
      </c>
      <c r="G51" s="26"/>
      <c r="H51" s="31" t="s">
        <v>13</v>
      </c>
      <c r="I51" s="28">
        <f>I37+I46+I47+I48+I49</f>
        <v>749.92409760808596</v>
      </c>
      <c r="J51" s="29">
        <f>J37+J46+J47+J48+J49</f>
        <v>1140.4437995276176</v>
      </c>
      <c r="K51" s="7"/>
      <c r="L51" s="30">
        <f>IF(I51,J51/I51-1,"")</f>
        <v>0.52074563701194609</v>
      </c>
      <c r="M51" s="26"/>
      <c r="N51" s="27" t="s">
        <v>13</v>
      </c>
      <c r="O51" s="28">
        <f>SUM(O37,O46:O49)</f>
        <v>2209.8948944545141</v>
      </c>
      <c r="P51" s="29">
        <f>SUM(P37,P46:P49)</f>
        <v>2630.0265602369773</v>
      </c>
      <c r="R51" s="32">
        <f>IF(O51,P51/O51-1,"")</f>
        <v>0.1901138677847245</v>
      </c>
    </row>
    <row r="52" spans="1:18" s="7" customFormat="1" ht="6" customHeight="1" thickBot="1" x14ac:dyDescent="0.25">
      <c r="A52" s="33"/>
      <c r="B52" s="34"/>
      <c r="C52" s="35"/>
      <c r="D52" s="35"/>
      <c r="E52" s="36"/>
      <c r="F52" s="33"/>
      <c r="G52" s="33"/>
      <c r="H52" s="34"/>
      <c r="I52" s="35"/>
      <c r="J52" s="35"/>
      <c r="K52" s="36"/>
      <c r="L52" s="33"/>
      <c r="M52" s="33"/>
      <c r="N52" s="34"/>
      <c r="O52" s="35"/>
      <c r="P52" s="35"/>
      <c r="Q52" s="36"/>
      <c r="R52" s="33"/>
    </row>
    <row r="53" spans="1:18" s="7" customFormat="1" ht="16.5" customHeight="1" outlineLevel="1" thickBot="1" x14ac:dyDescent="0.25">
      <c r="B53" s="57"/>
      <c r="C53" s="38"/>
      <c r="D53" s="38"/>
      <c r="E53" s="39"/>
      <c r="F53" s="26"/>
      <c r="G53" s="39"/>
      <c r="H53" s="37"/>
      <c r="I53" s="38"/>
      <c r="J53" s="38"/>
      <c r="K53" s="39"/>
      <c r="L53" s="26"/>
      <c r="N53" s="31" t="s">
        <v>17</v>
      </c>
      <c r="O53" s="28">
        <v>0.26033751578594766</v>
      </c>
      <c r="P53" s="29">
        <v>8.4872129642314</v>
      </c>
      <c r="R53" s="30">
        <f>IF(O53,P53/O53-1,"")</f>
        <v>31.600806451612911</v>
      </c>
    </row>
    <row r="54" spans="1:18" s="7" customFormat="1" ht="6" customHeight="1" outlineLevel="1" thickBot="1" x14ac:dyDescent="0.25">
      <c r="A54" s="33"/>
      <c r="B54" s="37"/>
      <c r="C54" s="38"/>
      <c r="D54" s="38"/>
      <c r="E54" s="39"/>
      <c r="F54" s="40"/>
      <c r="G54" s="40"/>
      <c r="H54" s="37"/>
      <c r="I54" s="38"/>
      <c r="J54" s="38"/>
      <c r="K54" s="39"/>
      <c r="L54" s="40"/>
      <c r="M54" s="33"/>
      <c r="N54" s="34"/>
      <c r="O54" s="35"/>
      <c r="P54" s="35"/>
      <c r="Q54" s="36"/>
      <c r="R54" s="33"/>
    </row>
    <row r="55" spans="1:18" s="7" customFormat="1" ht="16.5" customHeight="1" outlineLevel="1" collapsed="1" thickBot="1" x14ac:dyDescent="0.25">
      <c r="B55" s="57"/>
      <c r="C55" s="38"/>
      <c r="D55" s="38"/>
      <c r="E55" s="39"/>
      <c r="F55" s="26"/>
      <c r="G55" s="39"/>
      <c r="H55" s="37"/>
      <c r="I55" s="38"/>
      <c r="J55" s="38"/>
      <c r="K55" s="39"/>
      <c r="L55" s="26"/>
      <c r="M55" s="11"/>
      <c r="N55" s="31" t="s">
        <v>18</v>
      </c>
      <c r="O55" s="28">
        <f>O51+O53</f>
        <v>2210.1552319703001</v>
      </c>
      <c r="P55" s="29">
        <f>P51+P53</f>
        <v>2638.5137732012086</v>
      </c>
      <c r="R55" s="30">
        <f>IF(O55,P55/O55-1,"")</f>
        <v>0.19381378060446774</v>
      </c>
    </row>
    <row r="56" spans="1:18" ht="18" customHeight="1" x14ac:dyDescent="0.2">
      <c r="A56" s="7"/>
      <c r="B56" s="41"/>
      <c r="C56" s="42"/>
      <c r="D56" s="42"/>
      <c r="E56" s="7"/>
      <c r="F56" s="43"/>
      <c r="G56" s="33"/>
      <c r="H56" s="41"/>
      <c r="I56" s="42"/>
      <c r="J56" s="42"/>
      <c r="K56" s="7"/>
      <c r="L56" s="43"/>
      <c r="M56" s="33"/>
      <c r="N56" s="41"/>
      <c r="O56" s="42"/>
      <c r="P56" s="42"/>
      <c r="Q56" s="7"/>
      <c r="R56" s="43"/>
    </row>
    <row r="57" spans="1:18" ht="18" customHeight="1" x14ac:dyDescent="0.2">
      <c r="A57" s="7"/>
      <c r="B57" s="37"/>
      <c r="C57" s="38"/>
      <c r="D57" s="38"/>
      <c r="E57" s="47"/>
      <c r="F57" s="26"/>
      <c r="G57" s="47"/>
      <c r="H57" s="37"/>
      <c r="I57" s="38"/>
      <c r="J57" s="38"/>
      <c r="K57" s="47"/>
      <c r="L57" s="26"/>
      <c r="M57" s="47"/>
      <c r="N57" s="37"/>
      <c r="O57" s="38"/>
      <c r="P57" s="38"/>
      <c r="Q57" s="47"/>
      <c r="R57" s="26"/>
    </row>
    <row r="58" spans="1:18" ht="18" x14ac:dyDescent="0.2">
      <c r="B58" s="2" t="s">
        <v>19</v>
      </c>
    </row>
    <row r="59" spans="1:18" ht="18" x14ac:dyDescent="0.2">
      <c r="B59" s="2"/>
    </row>
    <row r="60" spans="1:18" ht="45" customHeight="1" x14ac:dyDescent="0.2">
      <c r="A60" s="5"/>
      <c r="B60" s="3"/>
      <c r="C60" s="58" t="str">
        <f>C$5</f>
        <v>I-II 2021 vs I-II 2020</v>
      </c>
      <c r="D60" s="58"/>
      <c r="E60" s="58"/>
      <c r="F60" s="58"/>
      <c r="G60" s="5"/>
      <c r="H60" s="7"/>
      <c r="I60" s="58" t="str">
        <f>I$5</f>
        <v>III 2021 vs III 2020</v>
      </c>
      <c r="J60" s="58"/>
      <c r="K60" s="58"/>
      <c r="L60" s="58"/>
      <c r="M60" s="5"/>
      <c r="O60" s="58" t="str">
        <f>O$5</f>
        <v>I-III 2021 vs I-III 2020</v>
      </c>
      <c r="P60" s="58"/>
      <c r="Q60" s="58"/>
      <c r="R60" s="58"/>
    </row>
    <row r="61" spans="1:18" ht="15.75" customHeight="1" x14ac:dyDescent="0.2">
      <c r="A61" s="5"/>
      <c r="B61" s="8"/>
      <c r="C61" s="5"/>
      <c r="D61" s="5"/>
      <c r="E61" s="5"/>
      <c r="F61" s="5"/>
      <c r="G61" s="5"/>
      <c r="H61" s="8"/>
      <c r="I61" s="5"/>
      <c r="J61" s="5"/>
      <c r="K61" s="5"/>
      <c r="L61" s="5"/>
      <c r="M61" s="5"/>
      <c r="N61" s="8"/>
      <c r="O61" s="5"/>
      <c r="P61" s="5"/>
      <c r="Q61" s="5"/>
      <c r="R61" s="5"/>
    </row>
    <row r="62" spans="1:18" x14ac:dyDescent="0.2">
      <c r="B62" s="3"/>
      <c r="C62" s="7"/>
      <c r="D62" s="7"/>
      <c r="E62" s="7"/>
      <c r="H62" s="7"/>
      <c r="I62" s="7"/>
      <c r="J62" s="7"/>
      <c r="K62" s="7"/>
    </row>
    <row r="63" spans="1:18" ht="22.5" x14ac:dyDescent="0.2">
      <c r="A63" s="9"/>
      <c r="B63" s="3"/>
      <c r="C63" s="10" t="str">
        <f>C$8</f>
        <v>I-II 2020</v>
      </c>
      <c r="D63" s="10" t="str">
        <f>D$8</f>
        <v>I-II 2021</v>
      </c>
      <c r="E63" s="3"/>
      <c r="F63" s="10" t="str">
        <f>F$8</f>
        <v>I-II 21 /
I-II 20</v>
      </c>
      <c r="G63" s="9"/>
      <c r="H63" s="7"/>
      <c r="I63" s="10" t="str">
        <f>I$8</f>
        <v>III 2020</v>
      </c>
      <c r="J63" s="10" t="str">
        <f>J$8</f>
        <v>III 2021</v>
      </c>
      <c r="K63" s="3"/>
      <c r="L63" s="10" t="str">
        <f>L$8</f>
        <v>III 21 / 
III 20</v>
      </c>
      <c r="M63" s="9"/>
      <c r="O63" s="10" t="str">
        <f>O$8</f>
        <v>I-III 2020</v>
      </c>
      <c r="P63" s="10" t="str">
        <f>P$8</f>
        <v>I-III 2021</v>
      </c>
      <c r="R63" s="10" t="str">
        <f>R$8</f>
        <v>I-III 21 /
I-III 20</v>
      </c>
    </row>
    <row r="64" spans="1:18" x14ac:dyDescent="0.2">
      <c r="A64" s="11"/>
      <c r="B64" s="12" t="s">
        <v>1</v>
      </c>
      <c r="C64" s="13">
        <f>SUM(C65:C66,C68:C72)</f>
        <v>7477.9595791830598</v>
      </c>
      <c r="D64" s="13">
        <f>SUM(D65:D66,D68:D72)</f>
        <v>8558.865724036008</v>
      </c>
      <c r="E64" s="7"/>
      <c r="F64" s="14">
        <f>IF(C64,D64/C64-1,"")</f>
        <v>0.14454559875690487</v>
      </c>
      <c r="G64" s="11"/>
      <c r="H64" s="15" t="s">
        <v>1</v>
      </c>
      <c r="I64" s="13">
        <f>SUM(I65:I66,I68:I72)</f>
        <v>3128.7867167667773</v>
      </c>
      <c r="J64" s="13">
        <f>SUM(J65:J66,J68:J72)</f>
        <v>6077.3913040585776</v>
      </c>
      <c r="K64" s="7"/>
      <c r="L64" s="14">
        <f>IF(I64,J64/I64-1,"")</f>
        <v>0.94241150139464502</v>
      </c>
      <c r="M64" s="11"/>
      <c r="N64" s="12" t="s">
        <v>1</v>
      </c>
      <c r="O64" s="13">
        <f>SUM(O65:O66,O68:O72)</f>
        <v>10606.746295949837</v>
      </c>
      <c r="P64" s="13">
        <f>SUM(P65:P66,P68:P72)</f>
        <v>14636.257028094582</v>
      </c>
      <c r="R64" s="16">
        <f t="shared" ref="R64:R76" si="8">IF(O64,P64/O64-1,"")</f>
        <v>0.37990073673049052</v>
      </c>
    </row>
    <row r="65" spans="1:18" x14ac:dyDescent="0.2">
      <c r="A65" s="11"/>
      <c r="B65" s="17" t="s">
        <v>2</v>
      </c>
      <c r="C65" s="18">
        <v>4533.1944956125399</v>
      </c>
      <c r="D65" s="18">
        <v>4747.4822051972533</v>
      </c>
      <c r="F65" s="14">
        <f t="shared" ref="F65:F76" si="9">IF(C65,D65/C65-1,"")</f>
        <v>4.7270795416369582E-2</v>
      </c>
      <c r="G65" s="11"/>
      <c r="H65" s="19" t="s">
        <v>2</v>
      </c>
      <c r="I65" s="18">
        <f>O65-C65</f>
        <v>1937.0433586537893</v>
      </c>
      <c r="J65" s="18">
        <f>P65-D65</f>
        <v>3211.9831798858222</v>
      </c>
      <c r="L65" s="14">
        <f t="shared" ref="L65:L76" si="10">IF(I65,J65/I65-1,"")</f>
        <v>0.65818858185915552</v>
      </c>
      <c r="M65" s="11"/>
      <c r="N65" s="17" t="s">
        <v>2</v>
      </c>
      <c r="O65" s="18">
        <v>6470.2378542663291</v>
      </c>
      <c r="P65" s="18">
        <v>7959.4653850830755</v>
      </c>
      <c r="Q65" s="4"/>
      <c r="R65" s="16">
        <f t="shared" si="8"/>
        <v>0.23016580910310491</v>
      </c>
    </row>
    <row r="66" spans="1:18" x14ac:dyDescent="0.2">
      <c r="A66" s="11"/>
      <c r="B66" s="17" t="s">
        <v>3</v>
      </c>
      <c r="C66" s="18">
        <v>903.02923570741359</v>
      </c>
      <c r="D66" s="18">
        <v>1026.886941399973</v>
      </c>
      <c r="F66" s="14">
        <f t="shared" si="9"/>
        <v>0.13715802412037292</v>
      </c>
      <c r="G66" s="11"/>
      <c r="H66" s="19" t="s">
        <v>3</v>
      </c>
      <c r="I66" s="18">
        <f>O66-C66</f>
        <v>372.42021781113772</v>
      </c>
      <c r="J66" s="18">
        <f>P66-D66</f>
        <v>743.67939072511695</v>
      </c>
      <c r="L66" s="14">
        <f t="shared" si="10"/>
        <v>0.99688243322561165</v>
      </c>
      <c r="M66" s="11"/>
      <c r="N66" s="17" t="s">
        <v>3</v>
      </c>
      <c r="O66" s="18">
        <v>1275.4494535185513</v>
      </c>
      <c r="P66" s="18">
        <v>1770.56633212509</v>
      </c>
      <c r="Q66" s="4"/>
      <c r="R66" s="16">
        <f t="shared" si="8"/>
        <v>0.38819012171801215</v>
      </c>
    </row>
    <row r="67" spans="1:18" x14ac:dyDescent="0.2">
      <c r="A67" s="11"/>
      <c r="B67" s="17" t="s">
        <v>4</v>
      </c>
      <c r="C67" s="20">
        <f>SUM(C68:C71)</f>
        <v>1974.6683319362758</v>
      </c>
      <c r="D67" s="20">
        <f>SUM(D68:D71)</f>
        <v>2713.3657912058561</v>
      </c>
      <c r="F67" s="14">
        <f t="shared" si="9"/>
        <v>0.37408685161079425</v>
      </c>
      <c r="G67" s="11"/>
      <c r="H67" s="19" t="s">
        <v>4</v>
      </c>
      <c r="I67" s="20">
        <f>SUM(I68:I71)</f>
        <v>804.7938663753099</v>
      </c>
      <c r="J67" s="20">
        <f>SUM(J68:J71)</f>
        <v>2066.391942551415</v>
      </c>
      <c r="L67" s="14">
        <f t="shared" si="10"/>
        <v>1.5676039901474197</v>
      </c>
      <c r="M67" s="11"/>
      <c r="N67" s="17" t="s">
        <v>4</v>
      </c>
      <c r="O67" s="21">
        <f>SUM(O68:O71)</f>
        <v>2779.4621983115858</v>
      </c>
      <c r="P67" s="21">
        <f>SUM(P68:P71)</f>
        <v>4779.7577337572711</v>
      </c>
      <c r="Q67" s="4"/>
      <c r="R67" s="16">
        <f t="shared" si="8"/>
        <v>0.7196699910726565</v>
      </c>
    </row>
    <row r="68" spans="1:18" x14ac:dyDescent="0.2">
      <c r="A68" s="11"/>
      <c r="B68" s="22" t="s">
        <v>5</v>
      </c>
      <c r="C68" s="18">
        <v>399.56683871685681</v>
      </c>
      <c r="D68" s="18">
        <v>477.453826980234</v>
      </c>
      <c r="E68" s="23"/>
      <c r="F68" s="14">
        <f t="shared" si="9"/>
        <v>0.19492855942074283</v>
      </c>
      <c r="G68" s="11"/>
      <c r="H68" s="24" t="s">
        <v>5</v>
      </c>
      <c r="I68" s="18">
        <f>O68-C68</f>
        <v>203.10101169408159</v>
      </c>
      <c r="J68" s="18">
        <f>P68-D68</f>
        <v>415.11396078882126</v>
      </c>
      <c r="K68" s="23"/>
      <c r="L68" s="14">
        <f t="shared" si="10"/>
        <v>1.0438793353431524</v>
      </c>
      <c r="M68" s="11"/>
      <c r="N68" s="22" t="s">
        <v>5</v>
      </c>
      <c r="O68" s="18">
        <v>602.6678504109384</v>
      </c>
      <c r="P68" s="18">
        <v>892.56778776905526</v>
      </c>
      <c r="Q68" s="25"/>
      <c r="R68" s="16">
        <f t="shared" si="8"/>
        <v>0.48102771229698771</v>
      </c>
    </row>
    <row r="69" spans="1:18" x14ac:dyDescent="0.2">
      <c r="A69" s="11"/>
      <c r="B69" s="22" t="s">
        <v>6</v>
      </c>
      <c r="C69" s="18">
        <v>990.80418220804222</v>
      </c>
      <c r="D69" s="18">
        <v>1558.6505580605242</v>
      </c>
      <c r="E69" s="23"/>
      <c r="F69" s="14">
        <f t="shared" si="9"/>
        <v>0.57311665215927543</v>
      </c>
      <c r="G69" s="11"/>
      <c r="H69" s="24" t="s">
        <v>6</v>
      </c>
      <c r="I69" s="18">
        <f t="shared" ref="I69:J76" si="11">O69-C69</f>
        <v>376.09259232594241</v>
      </c>
      <c r="J69" s="18">
        <f t="shared" si="11"/>
        <v>1109.566451281991</v>
      </c>
      <c r="K69" s="23"/>
      <c r="L69" s="14">
        <f t="shared" si="10"/>
        <v>1.950248087631516</v>
      </c>
      <c r="M69" s="11"/>
      <c r="N69" s="22" t="s">
        <v>6</v>
      </c>
      <c r="O69" s="18">
        <v>1366.8967745339846</v>
      </c>
      <c r="P69" s="18">
        <v>2668.2170093425152</v>
      </c>
      <c r="Q69" s="25"/>
      <c r="R69" s="16">
        <f t="shared" si="8"/>
        <v>0.95202524364152441</v>
      </c>
    </row>
    <row r="70" spans="1:18" x14ac:dyDescent="0.2">
      <c r="A70" s="11"/>
      <c r="B70" s="22" t="s">
        <v>7</v>
      </c>
      <c r="C70" s="18">
        <v>457.40009097601711</v>
      </c>
      <c r="D70" s="18">
        <v>624.43409849117063</v>
      </c>
      <c r="E70" s="23"/>
      <c r="F70" s="14">
        <f t="shared" si="9"/>
        <v>0.36518140422475698</v>
      </c>
      <c r="G70" s="11"/>
      <c r="H70" s="24" t="s">
        <v>7</v>
      </c>
      <c r="I70" s="18">
        <f t="shared" si="11"/>
        <v>187.63354836326045</v>
      </c>
      <c r="J70" s="18">
        <f t="shared" si="11"/>
        <v>513.62512638302258</v>
      </c>
      <c r="K70" s="23"/>
      <c r="L70" s="14">
        <f t="shared" si="10"/>
        <v>1.7373842836923763</v>
      </c>
      <c r="M70" s="11"/>
      <c r="N70" s="22" t="s">
        <v>7</v>
      </c>
      <c r="O70" s="18">
        <v>645.03363933927756</v>
      </c>
      <c r="P70" s="18">
        <v>1138.0592248741932</v>
      </c>
      <c r="Q70" s="25"/>
      <c r="R70" s="16">
        <f t="shared" si="8"/>
        <v>0.76434088932157529</v>
      </c>
    </row>
    <row r="71" spans="1:18" x14ac:dyDescent="0.2">
      <c r="A71" s="11"/>
      <c r="B71" s="22" t="s">
        <v>8</v>
      </c>
      <c r="C71" s="18">
        <v>126.89722003535955</v>
      </c>
      <c r="D71" s="18">
        <v>52.827307673927308</v>
      </c>
      <c r="E71" s="23"/>
      <c r="F71" s="14">
        <f t="shared" si="9"/>
        <v>-0.58370003961310479</v>
      </c>
      <c r="G71" s="11"/>
      <c r="H71" s="24" t="s">
        <v>8</v>
      </c>
      <c r="I71" s="18">
        <f t="shared" si="11"/>
        <v>37.966713992025532</v>
      </c>
      <c r="J71" s="18">
        <f t="shared" si="11"/>
        <v>28.086404097580285</v>
      </c>
      <c r="K71" s="23"/>
      <c r="L71" s="14">
        <f t="shared" si="10"/>
        <v>-0.26023610830583055</v>
      </c>
      <c r="M71" s="11"/>
      <c r="N71" s="22" t="s">
        <v>8</v>
      </c>
      <c r="O71" s="18">
        <v>164.86393402738508</v>
      </c>
      <c r="P71" s="18">
        <v>80.913711771507593</v>
      </c>
      <c r="Q71" s="25"/>
      <c r="R71" s="16">
        <f t="shared" si="8"/>
        <v>-0.5092091411693036</v>
      </c>
    </row>
    <row r="72" spans="1:18" x14ac:dyDescent="0.2">
      <c r="A72" s="11"/>
      <c r="B72" s="17" t="s">
        <v>9</v>
      </c>
      <c r="C72" s="18">
        <v>67.067515926830808</v>
      </c>
      <c r="D72" s="18">
        <v>71.130786232924123</v>
      </c>
      <c r="F72" s="14">
        <f t="shared" si="9"/>
        <v>6.058477416289354E-2</v>
      </c>
      <c r="G72" s="11"/>
      <c r="H72" s="19" t="s">
        <v>9</v>
      </c>
      <c r="I72" s="18">
        <f t="shared" si="11"/>
        <v>14.529273926539972</v>
      </c>
      <c r="J72" s="18">
        <f t="shared" si="11"/>
        <v>55.336790896222467</v>
      </c>
      <c r="L72" s="14">
        <f t="shared" si="10"/>
        <v>2.8086411733996726</v>
      </c>
      <c r="M72" s="11"/>
      <c r="N72" s="17" t="s">
        <v>9</v>
      </c>
      <c r="O72" s="18">
        <v>81.59678985337078</v>
      </c>
      <c r="P72" s="18">
        <v>126.46757712914659</v>
      </c>
      <c r="Q72" s="4"/>
      <c r="R72" s="16">
        <f t="shared" si="8"/>
        <v>0.54990873239509175</v>
      </c>
    </row>
    <row r="73" spans="1:18" x14ac:dyDescent="0.2">
      <c r="A73" s="11"/>
      <c r="B73" s="12" t="s">
        <v>10</v>
      </c>
      <c r="C73" s="13">
        <v>3001.8619844301666</v>
      </c>
      <c r="D73" s="13">
        <v>2921.5590695665696</v>
      </c>
      <c r="E73" s="7"/>
      <c r="F73" s="14">
        <f t="shared" si="9"/>
        <v>-2.6751034951009056E-2</v>
      </c>
      <c r="G73" s="11"/>
      <c r="H73" s="15" t="s">
        <v>10</v>
      </c>
      <c r="I73" s="13">
        <f t="shared" si="11"/>
        <v>1632.7599420276038</v>
      </c>
      <c r="J73" s="13">
        <f t="shared" si="11"/>
        <v>2285.6699451430168</v>
      </c>
      <c r="K73" s="7"/>
      <c r="L73" s="14">
        <f t="shared" si="10"/>
        <v>0.3998811988886819</v>
      </c>
      <c r="M73" s="11"/>
      <c r="N73" s="12" t="s">
        <v>10</v>
      </c>
      <c r="O73" s="13">
        <v>4634.6219264577703</v>
      </c>
      <c r="P73" s="13">
        <v>5207.2290147095864</v>
      </c>
      <c r="R73" s="16">
        <f t="shared" si="8"/>
        <v>0.12354990274027777</v>
      </c>
    </row>
    <row r="74" spans="1:18" x14ac:dyDescent="0.2">
      <c r="A74" s="11"/>
      <c r="B74" s="12" t="s">
        <v>11</v>
      </c>
      <c r="C74" s="13">
        <v>150.9382868408135</v>
      </c>
      <c r="D74" s="13">
        <v>118.10824338937749</v>
      </c>
      <c r="E74" s="7"/>
      <c r="F74" s="14">
        <f t="shared" si="9"/>
        <v>-0.21750640038772995</v>
      </c>
      <c r="G74" s="11"/>
      <c r="H74" s="15" t="s">
        <v>11</v>
      </c>
      <c r="I74" s="13">
        <f t="shared" si="11"/>
        <v>72.60444489314412</v>
      </c>
      <c r="J74" s="13">
        <f t="shared" si="11"/>
        <v>102.97928722172423</v>
      </c>
      <c r="K74" s="7"/>
      <c r="L74" s="14">
        <f t="shared" si="10"/>
        <v>0.4183606440801857</v>
      </c>
      <c r="M74" s="11"/>
      <c r="N74" s="12" t="s">
        <v>11</v>
      </c>
      <c r="O74" s="13">
        <v>223.54273173395762</v>
      </c>
      <c r="P74" s="13">
        <v>221.08753061110173</v>
      </c>
      <c r="R74" s="16">
        <f t="shared" si="8"/>
        <v>-1.098314001896461E-2</v>
      </c>
    </row>
    <row r="75" spans="1:18" x14ac:dyDescent="0.2">
      <c r="A75" s="11"/>
      <c r="B75" s="12" t="s">
        <v>12</v>
      </c>
      <c r="C75" s="13">
        <v>71.344536719390518</v>
      </c>
      <c r="D75" s="13">
        <v>229.8851084403218</v>
      </c>
      <c r="E75" s="7"/>
      <c r="F75" s="14">
        <f t="shared" si="9"/>
        <v>2.2221823703824266</v>
      </c>
      <c r="G75" s="11"/>
      <c r="H75" s="15" t="s">
        <v>12</v>
      </c>
      <c r="I75" s="13">
        <f t="shared" si="11"/>
        <v>100.5918272992911</v>
      </c>
      <c r="J75" s="13">
        <f t="shared" si="11"/>
        <v>191.32674819815475</v>
      </c>
      <c r="K75" s="7"/>
      <c r="L75" s="14">
        <f t="shared" si="10"/>
        <v>0.90201086246201512</v>
      </c>
      <c r="M75" s="11"/>
      <c r="N75" s="12" t="s">
        <v>12</v>
      </c>
      <c r="O75" s="13">
        <v>171.93636401868162</v>
      </c>
      <c r="P75" s="13">
        <v>421.21185663847655</v>
      </c>
      <c r="R75" s="16">
        <f t="shared" si="8"/>
        <v>1.4498125166396454</v>
      </c>
    </row>
    <row r="76" spans="1:18" x14ac:dyDescent="0.2">
      <c r="A76" s="11"/>
      <c r="B76" s="12" t="s">
        <v>9</v>
      </c>
      <c r="C76" s="13">
        <v>118.07165520738982</v>
      </c>
      <c r="D76" s="13">
        <v>88.012283765768842</v>
      </c>
      <c r="E76" s="7"/>
      <c r="F76" s="14">
        <f t="shared" si="9"/>
        <v>-0.25458583932631818</v>
      </c>
      <c r="G76" s="11"/>
      <c r="H76" s="15" t="s">
        <v>9</v>
      </c>
      <c r="I76" s="13">
        <f t="shared" si="11"/>
        <v>44.467745616819798</v>
      </c>
      <c r="J76" s="13">
        <f t="shared" si="11"/>
        <v>74.051691967789793</v>
      </c>
      <c r="K76" s="7"/>
      <c r="L76" s="14">
        <f t="shared" si="10"/>
        <v>0.6652899970665469</v>
      </c>
      <c r="M76" s="11"/>
      <c r="N76" s="12" t="s">
        <v>9</v>
      </c>
      <c r="O76" s="13">
        <v>162.53940082420962</v>
      </c>
      <c r="P76" s="13">
        <v>162.06397573355864</v>
      </c>
      <c r="R76" s="16">
        <f t="shared" si="8"/>
        <v>-2.9249836546719754E-3</v>
      </c>
    </row>
    <row r="77" spans="1:18" ht="11.25" customHeight="1" thickBot="1" x14ac:dyDescent="0.25">
      <c r="A77" s="7"/>
      <c r="B77" s="3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O77" s="7"/>
      <c r="P77" s="7"/>
      <c r="R77" s="3"/>
    </row>
    <row r="78" spans="1:18" ht="16.5" thickBot="1" x14ac:dyDescent="0.25">
      <c r="A78" s="26"/>
      <c r="B78" s="27" t="s">
        <v>13</v>
      </c>
      <c r="C78" s="28">
        <f>C64+C73+C74+C75+C76</f>
        <v>10820.176042380821</v>
      </c>
      <c r="D78" s="29">
        <f>D64+D73+D74+D75+D76</f>
        <v>11916.430429198046</v>
      </c>
      <c r="E78" s="7"/>
      <c r="F78" s="30">
        <f>IF(C78,D78/C78-1,"")</f>
        <v>0.10131576256461816</v>
      </c>
      <c r="G78" s="26"/>
      <c r="H78" s="31" t="s">
        <v>13</v>
      </c>
      <c r="I78" s="28">
        <f>I64+I73+I74+I75+I76</f>
        <v>4979.2106766036368</v>
      </c>
      <c r="J78" s="29">
        <f>J64+J73+J74+J75+J76</f>
        <v>8731.4189765892625</v>
      </c>
      <c r="K78" s="7"/>
      <c r="L78" s="30">
        <f>IF(I78,J78/I78-1,"")</f>
        <v>0.75357492255078462</v>
      </c>
      <c r="M78" s="26"/>
      <c r="N78" s="27" t="s">
        <v>13</v>
      </c>
      <c r="O78" s="28">
        <f>SUM(O64,O73:O76)</f>
        <v>15799.386718984457</v>
      </c>
      <c r="P78" s="29">
        <f>SUM(P64,P73:P76)</f>
        <v>20647.849405787307</v>
      </c>
      <c r="R78" s="32">
        <f>IF(O78,P78/O78-1,"")</f>
        <v>0.30687663850755453</v>
      </c>
    </row>
    <row r="79" spans="1:18" s="7" customFormat="1" ht="6" customHeight="1" thickBot="1" x14ac:dyDescent="0.25">
      <c r="A79" s="33"/>
      <c r="B79" s="34"/>
      <c r="C79" s="35"/>
      <c r="D79" s="35"/>
      <c r="E79" s="36"/>
      <c r="F79" s="33"/>
      <c r="G79" s="33"/>
      <c r="H79" s="34"/>
      <c r="I79" s="35"/>
      <c r="J79" s="35"/>
      <c r="K79" s="36"/>
      <c r="L79" s="33"/>
      <c r="M79" s="33"/>
      <c r="N79" s="34"/>
      <c r="O79" s="35"/>
      <c r="P79" s="35"/>
      <c r="Q79" s="36"/>
      <c r="R79" s="33"/>
    </row>
    <row r="80" spans="1:18" ht="16.5" customHeight="1" thickBot="1" x14ac:dyDescent="0.25">
      <c r="A80" s="7"/>
      <c r="B80" s="57"/>
      <c r="C80" s="38"/>
      <c r="D80" s="38"/>
      <c r="E80" s="39"/>
      <c r="F80" s="26"/>
      <c r="G80" s="39"/>
      <c r="H80" s="37"/>
      <c r="I80" s="38"/>
      <c r="J80" s="38"/>
      <c r="K80" s="39"/>
      <c r="L80" s="26"/>
      <c r="M80" s="7"/>
      <c r="N80" s="27" t="s">
        <v>14</v>
      </c>
      <c r="O80" s="28">
        <v>32.164277450006509</v>
      </c>
      <c r="P80" s="29">
        <v>106.78176689962828</v>
      </c>
      <c r="Q80" s="7"/>
      <c r="R80" s="30">
        <f>IF(O80,P80/O80-1,"")</f>
        <v>2.3198870102274496</v>
      </c>
    </row>
    <row r="81" spans="1:18" s="7" customFormat="1" ht="6" customHeight="1" thickBot="1" x14ac:dyDescent="0.25">
      <c r="A81" s="33"/>
      <c r="B81" s="37"/>
      <c r="C81" s="38"/>
      <c r="D81" s="38"/>
      <c r="E81" s="39"/>
      <c r="F81" s="40"/>
      <c r="G81" s="40"/>
      <c r="H81" s="37"/>
      <c r="I81" s="38"/>
      <c r="J81" s="38"/>
      <c r="K81" s="39"/>
      <c r="L81" s="40"/>
      <c r="M81" s="33"/>
      <c r="N81" s="34"/>
      <c r="O81" s="35"/>
      <c r="P81" s="35"/>
      <c r="Q81" s="36"/>
      <c r="R81" s="33"/>
    </row>
    <row r="82" spans="1:18" ht="16.5" customHeight="1" thickBot="1" x14ac:dyDescent="0.25">
      <c r="A82" s="7"/>
      <c r="B82" s="57"/>
      <c r="C82" s="38"/>
      <c r="D82" s="38"/>
      <c r="E82" s="39"/>
      <c r="F82" s="26"/>
      <c r="G82" s="39"/>
      <c r="H82" s="37"/>
      <c r="I82" s="38"/>
      <c r="J82" s="38"/>
      <c r="K82" s="39"/>
      <c r="L82" s="26"/>
      <c r="M82" s="7"/>
      <c r="N82" s="27" t="s">
        <v>20</v>
      </c>
      <c r="O82" s="28">
        <f>O78+O80</f>
        <v>15831.550996434464</v>
      </c>
      <c r="P82" s="29">
        <f>P78+P80</f>
        <v>20754.631172686935</v>
      </c>
      <c r="Q82" s="7"/>
      <c r="R82" s="30">
        <f>IF(O82,P82/O82-1,"")</f>
        <v>0.31096638461773152</v>
      </c>
    </row>
    <row r="83" spans="1:18" ht="18" customHeight="1" x14ac:dyDescent="0.2">
      <c r="A83" s="7"/>
      <c r="B83" s="48" t="s">
        <v>59</v>
      </c>
      <c r="C83" s="49"/>
      <c r="D83" s="49"/>
      <c r="E83" s="48"/>
      <c r="F83" s="48"/>
      <c r="G83" s="48"/>
      <c r="H83" s="48"/>
      <c r="I83" s="49"/>
      <c r="J83" s="49"/>
      <c r="K83" s="48"/>
      <c r="L83" s="48"/>
      <c r="M83" s="48"/>
      <c r="N83" s="50"/>
      <c r="O83" s="49"/>
      <c r="P83" s="49"/>
      <c r="Q83" s="51"/>
      <c r="R83" s="46"/>
    </row>
    <row r="84" spans="1:18" ht="18" customHeight="1" x14ac:dyDescent="0.2">
      <c r="A84" s="7"/>
      <c r="B84" s="48"/>
      <c r="C84" s="49"/>
      <c r="D84" s="49"/>
      <c r="E84" s="48"/>
      <c r="F84" s="48"/>
      <c r="G84" s="48"/>
      <c r="H84" s="48"/>
      <c r="I84" s="49"/>
      <c r="J84" s="49"/>
      <c r="K84" s="48"/>
      <c r="L84" s="48"/>
      <c r="M84" s="48"/>
      <c r="N84" s="52"/>
      <c r="O84" s="49"/>
      <c r="P84" s="49"/>
      <c r="Q84" s="53"/>
      <c r="R84" s="54"/>
    </row>
    <row r="85" spans="1:18" ht="18" customHeight="1" x14ac:dyDescent="0.2">
      <c r="A85" s="7"/>
      <c r="B85" s="48"/>
      <c r="C85" s="49"/>
      <c r="D85" s="49"/>
      <c r="E85" s="48"/>
      <c r="F85" s="48"/>
      <c r="G85" s="48"/>
      <c r="H85" s="48"/>
      <c r="I85" s="49"/>
      <c r="J85" s="49"/>
      <c r="K85" s="48"/>
      <c r="L85" s="48"/>
      <c r="M85" s="48"/>
      <c r="N85" s="52"/>
      <c r="O85" s="49"/>
      <c r="P85" s="49"/>
      <c r="Q85" s="53"/>
      <c r="R85" s="54"/>
    </row>
    <row r="86" spans="1:18" s="47" customFormat="1" x14ac:dyDescent="0.2">
      <c r="A86" s="55"/>
      <c r="B86" s="56"/>
      <c r="C86" s="56"/>
      <c r="D86" s="56"/>
      <c r="E86" s="56"/>
      <c r="F86" s="56"/>
      <c r="G86" s="56"/>
      <c r="H86" s="55"/>
      <c r="I86" s="55"/>
      <c r="J86" s="55"/>
      <c r="K86" s="55"/>
      <c r="L86" s="55"/>
      <c r="M86" s="55"/>
      <c r="R86" s="55"/>
    </row>
    <row r="87" spans="1:18" s="47" customFormat="1" x14ac:dyDescent="0.2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R87" s="55"/>
    </row>
  </sheetData>
  <mergeCells count="10">
    <mergeCell ref="B3:F3"/>
    <mergeCell ref="C5:F5"/>
    <mergeCell ref="I5:L5"/>
    <mergeCell ref="O5:R5"/>
    <mergeCell ref="C33:F33"/>
    <mergeCell ref="I33:L33"/>
    <mergeCell ref="O33:R33"/>
    <mergeCell ref="O60:R60"/>
    <mergeCell ref="C60:F60"/>
    <mergeCell ref="I60:L60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zpl</cp:lastModifiedBy>
  <dcterms:created xsi:type="dcterms:W3CDTF">2021-04-19T16:54:30Z</dcterms:created>
  <dcterms:modified xsi:type="dcterms:W3CDTF">2021-04-19T21:39:06Z</dcterms:modified>
</cp:coreProperties>
</file>