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V kwartał 2023\wyniki 2023\"/>
    </mc:Choice>
  </mc:AlternateContent>
  <xr:revisionPtr revIDLastSave="0" documentId="13_ncr:1_{C9E6048A-AE69-4A8A-BC8D-F56EFA466839}" xr6:coauthVersionLast="47" xr6:coauthVersionMax="47" xr10:uidLastSave="{00000000-0000-0000-0000-000000000000}"/>
  <bookViews>
    <workbookView xWindow="-110" yWindow="-110" windowWidth="19420" windowHeight="10300" xr2:uid="{7D272B73-EEB6-4A42-82CC-48FA82005101}"/>
  </bookViews>
  <sheets>
    <sheet name="Pl" sheetId="2" r:id="rId1"/>
    <sheet name="Eng" sheetId="1" r:id="rId2"/>
  </sheets>
  <externalReferences>
    <externalReference r:id="rId3"/>
  </externalReferences>
  <definedNames>
    <definedName name="cx" localSheetId="1">'[1]Dane Le'!#REF!</definedName>
    <definedName name="cx" localSheetId="0">'[1]Dane Le'!#REF!</definedName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0" i="2" l="1"/>
  <c r="L80" i="2"/>
  <c r="F80" i="2"/>
  <c r="R76" i="2"/>
  <c r="J76" i="2"/>
  <c r="I76" i="2"/>
  <c r="L76" i="2" s="1"/>
  <c r="F76" i="2"/>
  <c r="R75" i="2"/>
  <c r="J75" i="2"/>
  <c r="I75" i="2"/>
  <c r="L75" i="2" s="1"/>
  <c r="F75" i="2"/>
  <c r="R74" i="2"/>
  <c r="J74" i="2"/>
  <c r="I74" i="2"/>
  <c r="F74" i="2"/>
  <c r="R73" i="2"/>
  <c r="J73" i="2"/>
  <c r="I73" i="2"/>
  <c r="L73" i="2" s="1"/>
  <c r="F73" i="2"/>
  <c r="R72" i="2"/>
  <c r="J72" i="2"/>
  <c r="I72" i="2"/>
  <c r="L72" i="2" s="1"/>
  <c r="F72" i="2"/>
  <c r="R71" i="2"/>
  <c r="J71" i="2"/>
  <c r="I71" i="2"/>
  <c r="L71" i="2" s="1"/>
  <c r="F71" i="2"/>
  <c r="R70" i="2"/>
  <c r="J70" i="2"/>
  <c r="L70" i="2" s="1"/>
  <c r="I70" i="2"/>
  <c r="F70" i="2"/>
  <c r="R69" i="2"/>
  <c r="J69" i="2"/>
  <c r="I69" i="2"/>
  <c r="L69" i="2" s="1"/>
  <c r="F69" i="2"/>
  <c r="R68" i="2"/>
  <c r="J68" i="2"/>
  <c r="I68" i="2"/>
  <c r="F68" i="2"/>
  <c r="P67" i="2"/>
  <c r="O67" i="2"/>
  <c r="R67" i="2" s="1"/>
  <c r="D67" i="2"/>
  <c r="C67" i="2"/>
  <c r="R66" i="2"/>
  <c r="J66" i="2"/>
  <c r="I66" i="2"/>
  <c r="L66" i="2" s="1"/>
  <c r="F66" i="2"/>
  <c r="R65" i="2"/>
  <c r="J65" i="2"/>
  <c r="J64" i="2" s="1"/>
  <c r="J78" i="2" s="1"/>
  <c r="J82" i="2" s="1"/>
  <c r="I65" i="2"/>
  <c r="I64" i="2" s="1"/>
  <c r="F65" i="2"/>
  <c r="P64" i="2"/>
  <c r="P78" i="2" s="1"/>
  <c r="P82" i="2" s="1"/>
  <c r="O64" i="2"/>
  <c r="R64" i="2" s="1"/>
  <c r="D64" i="2"/>
  <c r="D78" i="2" s="1"/>
  <c r="D82" i="2" s="1"/>
  <c r="C64" i="2"/>
  <c r="C78" i="2" s="1"/>
  <c r="R63" i="2"/>
  <c r="P63" i="2"/>
  <c r="O63" i="2"/>
  <c r="L63" i="2"/>
  <c r="J63" i="2"/>
  <c r="I63" i="2"/>
  <c r="F63" i="2"/>
  <c r="D63" i="2"/>
  <c r="C63" i="2"/>
  <c r="O60" i="2"/>
  <c r="I60" i="2"/>
  <c r="C60" i="2"/>
  <c r="R53" i="2"/>
  <c r="J53" i="2"/>
  <c r="I53" i="2"/>
  <c r="L53" i="2" s="1"/>
  <c r="F53" i="2"/>
  <c r="R49" i="2"/>
  <c r="J49" i="2"/>
  <c r="I49" i="2"/>
  <c r="L49" i="2" s="1"/>
  <c r="F49" i="2"/>
  <c r="R48" i="2"/>
  <c r="J48" i="2"/>
  <c r="I48" i="2"/>
  <c r="L48" i="2" s="1"/>
  <c r="F48" i="2"/>
  <c r="R47" i="2"/>
  <c r="J47" i="2"/>
  <c r="I47" i="2"/>
  <c r="L47" i="2" s="1"/>
  <c r="F47" i="2"/>
  <c r="R46" i="2"/>
  <c r="L46" i="2"/>
  <c r="J46" i="2"/>
  <c r="I46" i="2"/>
  <c r="F46" i="2"/>
  <c r="R45" i="2"/>
  <c r="J45" i="2"/>
  <c r="I45" i="2"/>
  <c r="L45" i="2" s="1"/>
  <c r="F45" i="2"/>
  <c r="R44" i="2"/>
  <c r="J44" i="2"/>
  <c r="L44" i="2" s="1"/>
  <c r="I44" i="2"/>
  <c r="F44" i="2"/>
  <c r="R43" i="2"/>
  <c r="J43" i="2"/>
  <c r="I43" i="2"/>
  <c r="F43" i="2"/>
  <c r="R42" i="2"/>
  <c r="J42" i="2"/>
  <c r="I42" i="2"/>
  <c r="F42" i="2"/>
  <c r="R41" i="2"/>
  <c r="J41" i="2"/>
  <c r="J40" i="2" s="1"/>
  <c r="I41" i="2"/>
  <c r="L41" i="2" s="1"/>
  <c r="F41" i="2"/>
  <c r="P40" i="2"/>
  <c r="O40" i="2"/>
  <c r="R40" i="2" s="1"/>
  <c r="D40" i="2"/>
  <c r="C40" i="2"/>
  <c r="F40" i="2" s="1"/>
  <c r="R39" i="2"/>
  <c r="J39" i="2"/>
  <c r="J37" i="2" s="1"/>
  <c r="J51" i="2" s="1"/>
  <c r="J55" i="2" s="1"/>
  <c r="I39" i="2"/>
  <c r="F39" i="2"/>
  <c r="R38" i="2"/>
  <c r="J38" i="2"/>
  <c r="I38" i="2"/>
  <c r="L38" i="2" s="1"/>
  <c r="F38" i="2"/>
  <c r="P37" i="2"/>
  <c r="P51" i="2" s="1"/>
  <c r="P55" i="2" s="1"/>
  <c r="O37" i="2"/>
  <c r="O51" i="2" s="1"/>
  <c r="D37" i="2"/>
  <c r="D51" i="2" s="1"/>
  <c r="D55" i="2" s="1"/>
  <c r="C37" i="2"/>
  <c r="R36" i="2"/>
  <c r="P36" i="2"/>
  <c r="O36" i="2"/>
  <c r="L36" i="2"/>
  <c r="J36" i="2"/>
  <c r="I36" i="2"/>
  <c r="F36" i="2"/>
  <c r="D36" i="2"/>
  <c r="C36" i="2"/>
  <c r="O33" i="2"/>
  <c r="I33" i="2"/>
  <c r="C33" i="2"/>
  <c r="R27" i="2"/>
  <c r="L27" i="2"/>
  <c r="R25" i="2"/>
  <c r="J25" i="2"/>
  <c r="I25" i="2"/>
  <c r="L25" i="2" s="1"/>
  <c r="F25" i="2"/>
  <c r="R21" i="2"/>
  <c r="J21" i="2"/>
  <c r="I21" i="2"/>
  <c r="F21" i="2"/>
  <c r="R20" i="2"/>
  <c r="J20" i="2"/>
  <c r="I20" i="2"/>
  <c r="L20" i="2" s="1"/>
  <c r="F20" i="2"/>
  <c r="R19" i="2"/>
  <c r="J19" i="2"/>
  <c r="I19" i="2"/>
  <c r="L19" i="2" s="1"/>
  <c r="F19" i="2"/>
  <c r="R18" i="2"/>
  <c r="J18" i="2"/>
  <c r="I18" i="2"/>
  <c r="L18" i="2" s="1"/>
  <c r="F18" i="2"/>
  <c r="R17" i="2"/>
  <c r="J17" i="2"/>
  <c r="L17" i="2" s="1"/>
  <c r="I17" i="2"/>
  <c r="F17" i="2"/>
  <c r="R16" i="2"/>
  <c r="J16" i="2"/>
  <c r="I16" i="2"/>
  <c r="L16" i="2" s="1"/>
  <c r="F16" i="2"/>
  <c r="R15" i="2"/>
  <c r="J15" i="2"/>
  <c r="I15" i="2"/>
  <c r="L15" i="2" s="1"/>
  <c r="F15" i="2"/>
  <c r="R14" i="2"/>
  <c r="J14" i="2"/>
  <c r="I14" i="2"/>
  <c r="L14" i="2" s="1"/>
  <c r="F14" i="2"/>
  <c r="R13" i="2"/>
  <c r="J13" i="2"/>
  <c r="I13" i="2"/>
  <c r="F13" i="2"/>
  <c r="P12" i="2"/>
  <c r="O12" i="2"/>
  <c r="R12" i="2" s="1"/>
  <c r="I12" i="2"/>
  <c r="D12" i="2"/>
  <c r="C12" i="2"/>
  <c r="F12" i="2" s="1"/>
  <c r="R11" i="2"/>
  <c r="J11" i="2"/>
  <c r="I11" i="2"/>
  <c r="F11" i="2"/>
  <c r="R10" i="2"/>
  <c r="L10" i="2"/>
  <c r="J10" i="2"/>
  <c r="I10" i="2"/>
  <c r="F10" i="2"/>
  <c r="P9" i="2"/>
  <c r="P23" i="2" s="1"/>
  <c r="P29" i="2" s="1"/>
  <c r="O9" i="2"/>
  <c r="R9" i="2" s="1"/>
  <c r="D9" i="2"/>
  <c r="D23" i="2" s="1"/>
  <c r="D29" i="2" s="1"/>
  <c r="C9" i="2"/>
  <c r="F9" i="2" s="1"/>
  <c r="L43" i="2" l="1"/>
  <c r="F67" i="2"/>
  <c r="L21" i="2"/>
  <c r="L65" i="2"/>
  <c r="F64" i="2"/>
  <c r="F37" i="2"/>
  <c r="I40" i="2"/>
  <c r="L40" i="2" s="1"/>
  <c r="L42" i="2"/>
  <c r="J67" i="2"/>
  <c r="R37" i="2"/>
  <c r="L74" i="2"/>
  <c r="J9" i="2"/>
  <c r="J23" i="2" s="1"/>
  <c r="J29" i="2" s="1"/>
  <c r="I67" i="2"/>
  <c r="L67" i="2" s="1"/>
  <c r="I9" i="2"/>
  <c r="L9" i="2" s="1"/>
  <c r="F78" i="2"/>
  <c r="C82" i="2"/>
  <c r="F82" i="2" s="1"/>
  <c r="O55" i="2"/>
  <c r="R55" i="2" s="1"/>
  <c r="R51" i="2"/>
  <c r="L64" i="2"/>
  <c r="I78" i="2"/>
  <c r="L13" i="2"/>
  <c r="L11" i="2"/>
  <c r="C23" i="2"/>
  <c r="I37" i="2"/>
  <c r="L68" i="2"/>
  <c r="O78" i="2"/>
  <c r="J12" i="2"/>
  <c r="L12" i="2" s="1"/>
  <c r="L39" i="2"/>
  <c r="C51" i="2"/>
  <c r="O23" i="2"/>
  <c r="I23" i="2" l="1"/>
  <c r="I29" i="2" s="1"/>
  <c r="L29" i="2" s="1"/>
  <c r="O82" i="2"/>
  <c r="R82" i="2" s="1"/>
  <c r="R78" i="2"/>
  <c r="O29" i="2"/>
  <c r="R29" i="2" s="1"/>
  <c r="R23" i="2"/>
  <c r="L37" i="2"/>
  <c r="I51" i="2"/>
  <c r="F23" i="2"/>
  <c r="C29" i="2"/>
  <c r="F29" i="2" s="1"/>
  <c r="C55" i="2"/>
  <c r="F55" i="2" s="1"/>
  <c r="F51" i="2"/>
  <c r="L23" i="2"/>
  <c r="L78" i="2"/>
  <c r="I82" i="2"/>
  <c r="L82" i="2" s="1"/>
  <c r="L36" i="1"/>
  <c r="O36" i="1"/>
  <c r="R36" i="1"/>
  <c r="C9" i="1"/>
  <c r="D9" i="1"/>
  <c r="D23" i="1" s="1"/>
  <c r="D29" i="1" s="1"/>
  <c r="F10" i="1"/>
  <c r="I10" i="1"/>
  <c r="J10" i="1"/>
  <c r="J11" i="1"/>
  <c r="L11" i="1" s="1"/>
  <c r="F11" i="1"/>
  <c r="I11" i="1"/>
  <c r="R11" i="1"/>
  <c r="O12" i="1"/>
  <c r="F13" i="1"/>
  <c r="I13" i="1"/>
  <c r="J13" i="1"/>
  <c r="R13" i="1"/>
  <c r="C12" i="1"/>
  <c r="D12" i="1"/>
  <c r="F14" i="1"/>
  <c r="I14" i="1"/>
  <c r="J14" i="1"/>
  <c r="F15" i="1"/>
  <c r="I15" i="1"/>
  <c r="J15" i="1"/>
  <c r="L15" i="1"/>
  <c r="R15" i="1"/>
  <c r="F16" i="1"/>
  <c r="I16" i="1"/>
  <c r="J16" i="1"/>
  <c r="R16" i="1"/>
  <c r="F17" i="1"/>
  <c r="I17" i="1"/>
  <c r="J17" i="1"/>
  <c r="R17" i="1"/>
  <c r="F18" i="1"/>
  <c r="I18" i="1"/>
  <c r="J18" i="1"/>
  <c r="F19" i="1"/>
  <c r="I19" i="1"/>
  <c r="J19" i="1"/>
  <c r="L19" i="1"/>
  <c r="R19" i="1"/>
  <c r="F20" i="1"/>
  <c r="I20" i="1"/>
  <c r="J20" i="1"/>
  <c r="R20" i="1"/>
  <c r="F21" i="1"/>
  <c r="I21" i="1"/>
  <c r="J21" i="1"/>
  <c r="R21" i="1"/>
  <c r="F25" i="1"/>
  <c r="I25" i="1"/>
  <c r="L25" i="1" s="1"/>
  <c r="J25" i="1"/>
  <c r="R25" i="1"/>
  <c r="L27" i="1"/>
  <c r="R27" i="1"/>
  <c r="C33" i="1"/>
  <c r="I33" i="1"/>
  <c r="O33" i="1"/>
  <c r="C36" i="1"/>
  <c r="D36" i="1"/>
  <c r="F36" i="1"/>
  <c r="I36" i="1"/>
  <c r="J36" i="1"/>
  <c r="P36" i="1"/>
  <c r="C37" i="1"/>
  <c r="F38" i="1"/>
  <c r="I38" i="1"/>
  <c r="J38" i="1"/>
  <c r="R38" i="1"/>
  <c r="F39" i="1"/>
  <c r="D37" i="1"/>
  <c r="D51" i="1" s="1"/>
  <c r="J39" i="1"/>
  <c r="F41" i="1"/>
  <c r="R41" i="1"/>
  <c r="P40" i="1"/>
  <c r="F42" i="1"/>
  <c r="I42" i="1"/>
  <c r="J42" i="1"/>
  <c r="R42" i="1"/>
  <c r="F43" i="1"/>
  <c r="D40" i="1"/>
  <c r="J43" i="1"/>
  <c r="F44" i="1"/>
  <c r="I44" i="1"/>
  <c r="J44" i="1"/>
  <c r="R44" i="1"/>
  <c r="F45" i="1"/>
  <c r="R45" i="1"/>
  <c r="J45" i="1"/>
  <c r="F46" i="1"/>
  <c r="I46" i="1"/>
  <c r="J46" i="1"/>
  <c r="R46" i="1"/>
  <c r="F47" i="1"/>
  <c r="I47" i="1"/>
  <c r="L47" i="1" s="1"/>
  <c r="J47" i="1"/>
  <c r="F48" i="1"/>
  <c r="I48" i="1"/>
  <c r="J48" i="1"/>
  <c r="R48" i="1"/>
  <c r="F49" i="1"/>
  <c r="R49" i="1"/>
  <c r="J49" i="1"/>
  <c r="F53" i="1"/>
  <c r="J53" i="1"/>
  <c r="C60" i="1"/>
  <c r="I60" i="1"/>
  <c r="O60" i="1"/>
  <c r="C63" i="1"/>
  <c r="D63" i="1"/>
  <c r="F63" i="1"/>
  <c r="I63" i="1"/>
  <c r="J63" i="1"/>
  <c r="P63" i="1"/>
  <c r="P64" i="1"/>
  <c r="P78" i="1" s="1"/>
  <c r="F65" i="1"/>
  <c r="I65" i="1"/>
  <c r="J65" i="1"/>
  <c r="R65" i="1"/>
  <c r="F66" i="1"/>
  <c r="D64" i="1"/>
  <c r="D78" i="1" s="1"/>
  <c r="I66" i="1"/>
  <c r="J66" i="1"/>
  <c r="F68" i="1"/>
  <c r="R68" i="1"/>
  <c r="P67" i="1"/>
  <c r="F69" i="1"/>
  <c r="I69" i="1"/>
  <c r="J69" i="1"/>
  <c r="R69" i="1"/>
  <c r="F70" i="1"/>
  <c r="D67" i="1"/>
  <c r="I70" i="1"/>
  <c r="J70" i="1"/>
  <c r="F71" i="1"/>
  <c r="I71" i="1"/>
  <c r="J71" i="1"/>
  <c r="R71" i="1"/>
  <c r="F72" i="1"/>
  <c r="R72" i="1"/>
  <c r="J72" i="1"/>
  <c r="F73" i="1"/>
  <c r="I73" i="1"/>
  <c r="J73" i="1"/>
  <c r="R73" i="1"/>
  <c r="F74" i="1"/>
  <c r="I74" i="1"/>
  <c r="J74" i="1"/>
  <c r="F75" i="1"/>
  <c r="I75" i="1"/>
  <c r="J75" i="1"/>
  <c r="R75" i="1"/>
  <c r="F76" i="1"/>
  <c r="R76" i="1"/>
  <c r="J76" i="1"/>
  <c r="F80" i="1"/>
  <c r="L80" i="1"/>
  <c r="R80" i="1"/>
  <c r="L44" i="1" l="1"/>
  <c r="L21" i="1"/>
  <c r="L66" i="1"/>
  <c r="L48" i="1"/>
  <c r="L75" i="1"/>
  <c r="L71" i="1"/>
  <c r="I55" i="2"/>
  <c r="L55" i="2" s="1"/>
  <c r="L51" i="2"/>
  <c r="L70" i="1"/>
  <c r="L69" i="1"/>
  <c r="F12" i="1"/>
  <c r="L18" i="1"/>
  <c r="L42" i="1"/>
  <c r="L46" i="1"/>
  <c r="L38" i="1"/>
  <c r="J9" i="1"/>
  <c r="J23" i="1" s="1"/>
  <c r="J29" i="1" s="1"/>
  <c r="D82" i="1"/>
  <c r="L65" i="1"/>
  <c r="J12" i="1"/>
  <c r="L10" i="1"/>
  <c r="I9" i="1"/>
  <c r="L16" i="1"/>
  <c r="L20" i="1"/>
  <c r="L74" i="1"/>
  <c r="L13" i="1"/>
  <c r="I12" i="1"/>
  <c r="L73" i="1"/>
  <c r="C51" i="1"/>
  <c r="F51" i="1" s="1"/>
  <c r="F37" i="1"/>
  <c r="L17" i="1"/>
  <c r="L14" i="1"/>
  <c r="P82" i="1"/>
  <c r="D55" i="1"/>
  <c r="F9" i="1"/>
  <c r="C23" i="1"/>
  <c r="J41" i="1"/>
  <c r="J40" i="1" s="1"/>
  <c r="I72" i="1"/>
  <c r="L72" i="1" s="1"/>
  <c r="C67" i="1"/>
  <c r="F67" i="1" s="1"/>
  <c r="I41" i="1"/>
  <c r="R74" i="1"/>
  <c r="R70" i="1"/>
  <c r="R66" i="1"/>
  <c r="R53" i="1"/>
  <c r="R47" i="1"/>
  <c r="R43" i="1"/>
  <c r="R39" i="1"/>
  <c r="O9" i="1"/>
  <c r="P12" i="1"/>
  <c r="R12" i="1" s="1"/>
  <c r="I68" i="1"/>
  <c r="I49" i="1"/>
  <c r="L49" i="1" s="1"/>
  <c r="R18" i="1"/>
  <c r="R14" i="1"/>
  <c r="R10" i="1"/>
  <c r="C40" i="1"/>
  <c r="F40" i="1" s="1"/>
  <c r="C64" i="1"/>
  <c r="J68" i="1"/>
  <c r="J67" i="1" s="1"/>
  <c r="R63" i="1"/>
  <c r="P37" i="1"/>
  <c r="P51" i="1" s="1"/>
  <c r="P55" i="1" s="1"/>
  <c r="I45" i="1"/>
  <c r="L45" i="1" s="1"/>
  <c r="O64" i="1"/>
  <c r="O37" i="1"/>
  <c r="I76" i="1"/>
  <c r="L76" i="1" s="1"/>
  <c r="P9" i="1"/>
  <c r="P23" i="1" s="1"/>
  <c r="P29" i="1" s="1"/>
  <c r="O67" i="1"/>
  <c r="R67" i="1" s="1"/>
  <c r="O63" i="1"/>
  <c r="I53" i="1"/>
  <c r="I43" i="1"/>
  <c r="L43" i="1" s="1"/>
  <c r="O40" i="1"/>
  <c r="R40" i="1" s="1"/>
  <c r="I39" i="1"/>
  <c r="L39" i="1" s="1"/>
  <c r="C55" i="1"/>
  <c r="F55" i="1" s="1"/>
  <c r="L63" i="1"/>
  <c r="L12" i="1" l="1"/>
  <c r="I64" i="1"/>
  <c r="I78" i="1"/>
  <c r="F23" i="1"/>
  <c r="C29" i="1"/>
  <c r="F29" i="1" s="1"/>
  <c r="R9" i="1"/>
  <c r="O23" i="1"/>
  <c r="C78" i="1"/>
  <c r="F64" i="1"/>
  <c r="I37" i="1"/>
  <c r="L53" i="1"/>
  <c r="I23" i="1"/>
  <c r="L9" i="1"/>
  <c r="J37" i="1"/>
  <c r="J51" i="1" s="1"/>
  <c r="J55" i="1" s="1"/>
  <c r="R64" i="1"/>
  <c r="O78" i="1"/>
  <c r="L41" i="1"/>
  <c r="I40" i="1"/>
  <c r="L40" i="1" s="1"/>
  <c r="R37" i="1"/>
  <c r="O51" i="1"/>
  <c r="L68" i="1"/>
  <c r="I67" i="1"/>
  <c r="L67" i="1" s="1"/>
  <c r="J64" i="1"/>
  <c r="J78" i="1" s="1"/>
  <c r="O29" i="1" l="1"/>
  <c r="R29" i="1" s="1"/>
  <c r="R23" i="1"/>
  <c r="O55" i="1"/>
  <c r="R55" i="1" s="1"/>
  <c r="R51" i="1"/>
  <c r="C82" i="1"/>
  <c r="F78" i="1"/>
  <c r="O82" i="1"/>
  <c r="R78" i="1"/>
  <c r="L37" i="1"/>
  <c r="I51" i="1"/>
  <c r="J82" i="1"/>
  <c r="L64" i="1"/>
  <c r="L23" i="1"/>
  <c r="I29" i="1"/>
  <c r="L29" i="1" s="1"/>
  <c r="I82" i="1"/>
  <c r="L78" i="1"/>
  <c r="L51" i="1" l="1"/>
  <c r="I55" i="1"/>
  <c r="L55" i="1" s="1"/>
  <c r="L82" i="1"/>
  <c r="R82" i="1"/>
  <c r="F82" i="1"/>
</calcChain>
</file>

<file path=xl/sharedStrings.xml><?xml version="1.0" encoding="utf-8"?>
<sst xmlns="http://schemas.openxmlformats.org/spreadsheetml/2006/main" count="330" uniqueCount="63">
  <si>
    <t>IT</t>
  </si>
  <si>
    <t>MiU</t>
  </si>
  <si>
    <t>total assets - financing</t>
  </si>
  <si>
    <t>real estate - financing</t>
  </si>
  <si>
    <t>equipment</t>
  </si>
  <si>
    <t>others</t>
  </si>
  <si>
    <t>ships, aircrafts</t>
  </si>
  <si>
    <t>machines</t>
  </si>
  <si>
    <t>buses</t>
  </si>
  <si>
    <t>semi trailers / trailers</t>
  </si>
  <si>
    <t>truck tractors</t>
  </si>
  <si>
    <t>typical trucks</t>
  </si>
  <si>
    <t>heavy vehicles</t>
  </si>
  <si>
    <t>commercial</t>
  </si>
  <si>
    <t>passenger</t>
  </si>
  <si>
    <t>vehicles</t>
  </si>
  <si>
    <t>Leases + loans</t>
  </si>
  <si>
    <t>total leasing</t>
  </si>
  <si>
    <t>real estate</t>
  </si>
  <si>
    <t>Loans</t>
  </si>
  <si>
    <t>total leasing - financing</t>
  </si>
  <si>
    <t>real estate - only management</t>
  </si>
  <si>
    <t>Leases</t>
  </si>
  <si>
    <t>I-IX 2023 vs I-IX 2022</t>
  </si>
  <si>
    <t>X-XII 2023 vs X-XII 2022</t>
  </si>
  <si>
    <t>I-XII 2023 vs I-XII 2022</t>
  </si>
  <si>
    <t>I-IX 2022</t>
  </si>
  <si>
    <t>I-IX 2023</t>
  </si>
  <si>
    <t>I-IX 23/
I-IX 22</t>
  </si>
  <si>
    <t>X-XII 2022</t>
  </si>
  <si>
    <t>X-XII 2023</t>
  </si>
  <si>
    <t>X-XII 23/
X-XII 22</t>
  </si>
  <si>
    <t>I-XII 2022</t>
  </si>
  <si>
    <t>I-XII 2023</t>
  </si>
  <si>
    <t>I-XII 23/
I-XII 22</t>
  </si>
  <si>
    <t xml:space="preserve">Polish Leasing Association </t>
  </si>
  <si>
    <t>Market [m PLN] 1-4 Q 2023 _ 01.01.2023- 31.12.2023</t>
  </si>
  <si>
    <t>Warsaw, 2024.02.07</t>
  </si>
  <si>
    <t>Związek Polskiego Leasingu</t>
  </si>
  <si>
    <t>Leasing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</si>
  <si>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</si>
  <si>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</si>
  <si>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</si>
  <si>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</si>
  <si>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</si>
  <si>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</si>
  <si>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</si>
  <si>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</si>
  <si>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</si>
  <si>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</si>
  <si>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 leasing  )</t>
  </si>
  <si>
    <t>Nieruchomości ( leasing  )</t>
  </si>
  <si>
    <t xml:space="preserve">Ogółem leasing </t>
  </si>
  <si>
    <t>Pożyczki</t>
  </si>
  <si>
    <t>Ruchomości ( pożyczki )</t>
  </si>
  <si>
    <t>Nieruchomości ( pożyczki )</t>
  </si>
  <si>
    <t>Ogółem  pożyczki</t>
  </si>
  <si>
    <t>Leasing+Pożyczki</t>
  </si>
  <si>
    <t>Ruchomości ( leasing+pożyczki )</t>
  </si>
  <si>
    <t>Nieruchomości ( leasing+pożyczki )</t>
  </si>
  <si>
    <t>Ogółem leasing+pożyczki</t>
  </si>
  <si>
    <t>Warszawa, 2024.02.07</t>
  </si>
  <si>
    <t>Finansowanie rynku - rok 2023 _ 01.01.2023- 31.12.2023_ ( wartość  netto w mln PLN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</si>
</sst>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0.0%"/>
  </numFmts>
  <fonts count="24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b/>
      <sz val="8"/>
      <color indexed="45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  <charset val="238"/>
    </font>
    <font>
      <b/>
      <sz val="12"/>
      <color indexed="8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10"/>
      <color indexed="45"/>
      <name val="Arial"/>
      <family val="2"/>
    </font>
    <font>
      <b/>
      <sz val="12"/>
      <color indexed="45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" fillId="0" borderId="0" applyBorder="0"/>
    <xf numFmtId="0" fontId="1" fillId="0" borderId="0"/>
  </cellStyleXfs>
  <cellXfs count="72">
    <xf numFmtId="0" fontId="0" fillId="0" borderId="0" xfId="0"/>
    <xf numFmtId="0" fontId="1" fillId="0" borderId="0" xfId="2"/>
    <xf numFmtId="0" fontId="2" fillId="0" borderId="0" xfId="2" applyFont="1"/>
    <xf numFmtId="0" fontId="1" fillId="0" borderId="0" xfId="2" applyBorder="1"/>
    <xf numFmtId="0" fontId="2" fillId="0" borderId="0" xfId="2" applyFont="1" applyBorder="1"/>
    <xf numFmtId="164" fontId="2" fillId="0" borderId="0" xfId="2" applyNumberFormat="1" applyFont="1" applyBorder="1"/>
    <xf numFmtId="165" fontId="4" fillId="0" borderId="0" xfId="1" applyNumberFormat="1" applyFont="1" applyFill="1" applyBorder="1" applyAlignment="1"/>
    <xf numFmtId="166" fontId="4" fillId="0" borderId="0" xfId="1" applyNumberFormat="1" applyFont="1" applyFill="1" applyBorder="1" applyAlignment="1"/>
    <xf numFmtId="0" fontId="2" fillId="0" borderId="0" xfId="3" applyFont="1" applyAlignment="1">
      <alignment horizontal="center" vertical="center" wrapText="1"/>
    </xf>
    <xf numFmtId="166" fontId="7" fillId="0" borderId="0" xfId="1" applyNumberFormat="1" applyFont="1" applyFill="1" applyBorder="1" applyAlignment="1">
      <alignment vertical="center"/>
    </xf>
    <xf numFmtId="166" fontId="8" fillId="0" borderId="0" xfId="1" applyNumberFormat="1" applyFont="1" applyFill="1" applyBorder="1" applyAlignment="1">
      <alignment vertical="center"/>
    </xf>
    <xf numFmtId="165" fontId="8" fillId="0" borderId="0" xfId="2" applyNumberFormat="1" applyFont="1" applyBorder="1" applyAlignment="1">
      <alignment vertical="center"/>
    </xf>
    <xf numFmtId="0" fontId="8" fillId="0" borderId="0" xfId="2" applyFont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0" fontId="9" fillId="0" borderId="0" xfId="2" applyFont="1" applyBorder="1" applyAlignment="1">
      <alignment horizontal="center" vertical="center" wrapText="1"/>
    </xf>
    <xf numFmtId="3" fontId="2" fillId="0" borderId="0" xfId="2" applyNumberFormat="1" applyFont="1"/>
    <xf numFmtId="9" fontId="2" fillId="0" borderId="0" xfId="1" applyFont="1" applyFill="1" applyBorder="1"/>
    <xf numFmtId="0" fontId="12" fillId="0" borderId="0" xfId="2" applyFont="1" applyBorder="1"/>
    <xf numFmtId="165" fontId="12" fillId="0" borderId="0" xfId="2" applyNumberFormat="1" applyFont="1"/>
    <xf numFmtId="0" fontId="13" fillId="0" borderId="0" xfId="2" applyFont="1" applyBorder="1" applyAlignment="1">
      <alignment vertical="center"/>
    </xf>
    <xf numFmtId="0" fontId="12" fillId="0" borderId="0" xfId="2" applyFont="1"/>
    <xf numFmtId="0" fontId="13" fillId="0" borderId="0" xfId="2" applyFont="1" applyAlignment="1">
      <alignment vertical="center"/>
    </xf>
    <xf numFmtId="166" fontId="8" fillId="0" borderId="2" xfId="1" applyNumberFormat="1" applyFont="1" applyFill="1" applyBorder="1" applyAlignment="1">
      <alignment vertical="center"/>
    </xf>
    <xf numFmtId="165" fontId="8" fillId="0" borderId="3" xfId="2" applyNumberFormat="1" applyFont="1" applyBorder="1" applyAlignment="1">
      <alignment vertical="center"/>
    </xf>
    <xf numFmtId="165" fontId="8" fillId="0" borderId="4" xfId="2" applyNumberFormat="1" applyFont="1" applyBorder="1" applyAlignment="1">
      <alignment vertical="center"/>
    </xf>
    <xf numFmtId="0" fontId="8" fillId="2" borderId="5" xfId="2" applyFont="1" applyFill="1" applyBorder="1" applyAlignment="1">
      <alignment vertical="center"/>
    </xf>
    <xf numFmtId="0" fontId="5" fillId="0" borderId="0" xfId="2" applyFont="1"/>
    <xf numFmtId="0" fontId="8" fillId="0" borderId="5" xfId="2" applyFont="1" applyBorder="1" applyAlignment="1">
      <alignment vertical="center"/>
    </xf>
    <xf numFmtId="0" fontId="14" fillId="0" borderId="0" xfId="2" applyFont="1" applyBorder="1"/>
    <xf numFmtId="165" fontId="15" fillId="0" borderId="0" xfId="2" applyNumberFormat="1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166" fontId="9" fillId="0" borderId="0" xfId="1" applyNumberFormat="1" applyFont="1" applyFill="1" applyBorder="1" applyAlignment="1">
      <alignment vertical="center"/>
    </xf>
    <xf numFmtId="0" fontId="5" fillId="0" borderId="0" xfId="2" applyFont="1" applyBorder="1"/>
    <xf numFmtId="166" fontId="8" fillId="2" borderId="2" xfId="1" applyNumberFormat="1" applyFont="1" applyFill="1" applyBorder="1" applyAlignment="1">
      <alignment vertical="center"/>
    </xf>
    <xf numFmtId="166" fontId="2" fillId="2" borderId="6" xfId="1" applyNumberFormat="1" applyFont="1" applyFill="1" applyBorder="1" applyAlignment="1">
      <alignment vertical="center"/>
    </xf>
    <xf numFmtId="165" fontId="1" fillId="0" borderId="6" xfId="2" applyNumberFormat="1" applyBorder="1" applyAlignment="1">
      <alignment vertical="center"/>
    </xf>
    <xf numFmtId="0" fontId="6" fillId="2" borderId="6" xfId="2" applyFont="1" applyFill="1" applyBorder="1" applyAlignment="1">
      <alignment vertical="center"/>
    </xf>
    <xf numFmtId="166" fontId="2" fillId="0" borderId="6" xfId="1" applyNumberFormat="1" applyFont="1" applyFill="1" applyBorder="1" applyAlignment="1">
      <alignment vertical="center"/>
    </xf>
    <xf numFmtId="0" fontId="6" fillId="0" borderId="6" xfId="2" applyFont="1" applyBorder="1" applyAlignment="1">
      <alignment vertical="center"/>
    </xf>
    <xf numFmtId="165" fontId="2" fillId="0" borderId="6" xfId="2" applyNumberFormat="1" applyFont="1" applyBorder="1" applyAlignment="1">
      <alignment vertical="center"/>
    </xf>
    <xf numFmtId="0" fontId="2" fillId="2" borderId="6" xfId="2" applyFont="1" applyFill="1" applyBorder="1" applyAlignment="1">
      <alignment horizontal="left" vertical="center" indent="1"/>
    </xf>
    <xf numFmtId="0" fontId="2" fillId="0" borderId="6" xfId="2" applyFont="1" applyBorder="1" applyAlignment="1">
      <alignment horizontal="left" vertical="center" indent="1"/>
    </xf>
    <xf numFmtId="0" fontId="2" fillId="2" borderId="6" xfId="2" applyFont="1" applyFill="1" applyBorder="1" applyAlignment="1">
      <alignment horizontal="left" vertical="center" indent="2"/>
    </xf>
    <xf numFmtId="0" fontId="2" fillId="0" borderId="6" xfId="2" applyFont="1" applyBorder="1" applyAlignment="1">
      <alignment horizontal="left" vertical="center" indent="2"/>
    </xf>
    <xf numFmtId="165" fontId="5" fillId="2" borderId="6" xfId="2" applyNumberFormat="1" applyFont="1" applyFill="1" applyBorder="1" applyAlignment="1">
      <alignment vertical="center"/>
    </xf>
    <xf numFmtId="165" fontId="5" fillId="0" borderId="6" xfId="2" applyNumberFormat="1" applyFont="1" applyBorder="1" applyAlignment="1">
      <alignment vertical="center"/>
    </xf>
    <xf numFmtId="0" fontId="16" fillId="0" borderId="0" xfId="2" applyFont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3" fontId="2" fillId="0" borderId="0" xfId="2" applyNumberFormat="1" applyFont="1" applyAlignment="1">
      <alignment vertical="center"/>
    </xf>
    <xf numFmtId="165" fontId="5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65" fontId="5" fillId="0" borderId="0" xfId="1" applyNumberFormat="1" applyFont="1" applyFill="1"/>
    <xf numFmtId="9" fontId="5" fillId="0" borderId="0" xfId="1" applyFont="1" applyFill="1"/>
    <xf numFmtId="0" fontId="2" fillId="3" borderId="0" xfId="2" applyFont="1" applyFill="1"/>
    <xf numFmtId="0" fontId="17" fillId="3" borderId="0" xfId="2" applyFont="1" applyFill="1" applyAlignment="1">
      <alignment vertical="center"/>
    </xf>
    <xf numFmtId="0" fontId="1" fillId="3" borderId="0" xfId="2" applyFill="1"/>
    <xf numFmtId="0" fontId="18" fillId="3" borderId="0" xfId="2" applyFont="1" applyFill="1" applyAlignment="1">
      <alignment vertical="center"/>
    </xf>
    <xf numFmtId="0" fontId="19" fillId="3" borderId="0" xfId="2" applyFont="1" applyFill="1"/>
    <xf numFmtId="0" fontId="20" fillId="3" borderId="0" xfId="2" applyFont="1" applyFill="1"/>
    <xf numFmtId="0" fontId="21" fillId="0" borderId="6" xfId="2" applyFont="1" applyBorder="1" applyAlignment="1">
      <alignment vertical="center"/>
    </xf>
    <xf numFmtId="0" fontId="10" fillId="0" borderId="6" xfId="2" applyFont="1" applyBorder="1" applyAlignment="1">
      <alignment horizontal="left" vertical="center" indent="1"/>
    </xf>
    <xf numFmtId="0" fontId="10" fillId="0" borderId="6" xfId="2" applyFont="1" applyBorder="1" applyAlignment="1">
      <alignment horizontal="left" vertical="center" indent="2"/>
    </xf>
    <xf numFmtId="0" fontId="21" fillId="0" borderId="5" xfId="2" applyFont="1" applyBorder="1" applyAlignment="1">
      <alignment vertical="center" wrapText="1"/>
    </xf>
    <xf numFmtId="0" fontId="22" fillId="0" borderId="0" xfId="2" applyFont="1" applyBorder="1" applyAlignment="1">
      <alignment vertical="center"/>
    </xf>
    <xf numFmtId="0" fontId="21" fillId="0" borderId="5" xfId="2" applyFont="1" applyBorder="1" applyAlignment="1">
      <alignment vertical="center"/>
    </xf>
    <xf numFmtId="0" fontId="23" fillId="2" borderId="7" xfId="2" applyFont="1" applyFill="1" applyBorder="1" applyAlignment="1">
      <alignment vertical="center"/>
    </xf>
    <xf numFmtId="0" fontId="21" fillId="0" borderId="0" xfId="2" applyFont="1" applyAlignment="1">
      <alignment vertical="center"/>
    </xf>
    <xf numFmtId="0" fontId="9" fillId="4" borderId="1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8" fillId="3" borderId="0" xfId="2" applyFont="1" applyFill="1" applyAlignment="1">
      <alignment vertical="center"/>
    </xf>
    <xf numFmtId="0" fontId="0" fillId="3" borderId="0" xfId="0" applyFill="1"/>
  </cellXfs>
  <cellStyles count="4">
    <cellStyle name="Normalny" xfId="0" builtinId="0"/>
    <cellStyle name="Normalny_Leasing market at the end of 2005" xfId="2" xr:uid="{26A44550-2CE2-4F7D-A340-E8F85BB8F1A0}"/>
    <cellStyle name="Normalny_wyniki.1q.2007.zbiorcze_ZPL" xfId="3" xr:uid="{2A0301DA-7ECC-433F-A640-D5FEAF8A43A4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I-IVQ 2022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6E2-4716-843F-DD2F69A401D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6E2-4716-843F-DD2F69A401D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6E2-4716-843F-DD2F69A401D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6E2-4716-843F-DD2F69A401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6E2-4716-843F-DD2F69A401D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6E2-4716-843F-DD2F69A401D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6E2-4716-843F-DD2F69A401D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06E2-4716-843F-DD2F69A401DA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06E2-4716-843F-DD2F69A401DA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06E2-4716-843F-DD2F69A401D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(Pl!$O$9,Pl!$O$18:$O$21)</c:f>
              <c:numCache>
                <c:formatCode>#\ ##0.0</c:formatCode>
                <c:ptCount val="5"/>
                <c:pt idx="0">
                  <c:v>56390.69919781245</c:v>
                </c:pt>
                <c:pt idx="1">
                  <c:v>17440.86459751266</c:v>
                </c:pt>
                <c:pt idx="2">
                  <c:v>866.1067579642106</c:v>
                </c:pt>
                <c:pt idx="3">
                  <c:v>976.676221865824</c:v>
                </c:pt>
                <c:pt idx="4">
                  <c:v>601.11239828778616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6E2-4716-843F-DD2F69A401D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  <a:r>
              <a:rPr lang="pl-PL" baseline="0"/>
              <a:t> </a:t>
            </a:r>
            <a:r>
              <a:rPr lang="pl-PL"/>
              <a:t>I-IVQ 2022 (Pożyczki)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3E1-4958-BAB7-FE7C9B79E2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3E1-4958-BAB7-FE7C9B79E2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3E1-4958-BAB7-FE7C9B79E2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3E1-4958-BAB7-FE7C9B79E2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3E1-4958-BAB7-FE7C9B79E281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3E1-4958-BAB7-FE7C9B79E281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3E1-4958-BAB7-FE7C9B79E281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3E1-4958-BAB7-FE7C9B79E281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3E1-4958-BAB7-FE7C9B79E281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3E1-4958-BAB7-FE7C9B79E281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(Pl!$O$37,Pl!$O$46:$O$49)</c:f>
              <c:numCache>
                <c:formatCode>#\ ##0.0</c:formatCode>
                <c:ptCount val="5"/>
                <c:pt idx="0">
                  <c:v>3191.8581396194509</c:v>
                </c:pt>
                <c:pt idx="1">
                  <c:v>7615.7840285881521</c:v>
                </c:pt>
                <c:pt idx="2">
                  <c:v>213.4394783516712</c:v>
                </c:pt>
                <c:pt idx="3">
                  <c:v>100.06199648779783</c:v>
                </c:pt>
                <c:pt idx="4">
                  <c:v>98.253809266397155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3E1-4958-BAB7-FE7C9B79E281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I-IVQ 2022 (Leasing + pożyczki)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DC9-47AB-98D8-2C10CE2A98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DC9-47AB-98D8-2C10CE2A98F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DC9-47AB-98D8-2C10CE2A98F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DC9-47AB-98D8-2C10CE2A98F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DC9-47AB-98D8-2C10CE2A98F4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DC9-47AB-98D8-2C10CE2A98F4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DC9-47AB-98D8-2C10CE2A98F4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DC9-47AB-98D8-2C10CE2A98F4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DC9-47AB-98D8-2C10CE2A98F4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DC9-47AB-98D8-2C10CE2A98F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(Pl!$O$64,Pl!$O$73:$O$76)</c:f>
              <c:numCache>
                <c:formatCode>#\ ##0.0</c:formatCode>
                <c:ptCount val="5"/>
                <c:pt idx="0">
                  <c:v>59582.557337431899</c:v>
                </c:pt>
                <c:pt idx="1">
                  <c:v>25056.64862610081</c:v>
                </c:pt>
                <c:pt idx="2">
                  <c:v>1079.5462363158817</c:v>
                </c:pt>
                <c:pt idx="3">
                  <c:v>1076.7382183536217</c:v>
                </c:pt>
                <c:pt idx="4">
                  <c:v>699.36620755418335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DC9-47AB-98D8-2C10CE2A98F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I-IVQ 2023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DDC-42CD-BC56-B7D95523512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DDC-42CD-BC56-B7D95523512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DDC-42CD-BC56-B7D95523512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DDC-42CD-BC56-B7D95523512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DDC-42CD-BC56-B7D955235127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DDC-42CD-BC56-B7D955235127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DDC-42CD-BC56-B7D955235127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DDC-42CD-BC56-B7D955235127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DDC-42CD-BC56-B7D955235127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DDC-42CD-BC56-B7D955235127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(Pl!$P$9,Pl!$P$18:$P$21)</c:f>
              <c:numCache>
                <c:formatCode>#\ ##0.0</c:formatCode>
                <c:ptCount val="5"/>
                <c:pt idx="0">
                  <c:v>68903.669026955686</c:v>
                </c:pt>
                <c:pt idx="1">
                  <c:v>16979.160705348586</c:v>
                </c:pt>
                <c:pt idx="2">
                  <c:v>757.94225668763272</c:v>
                </c:pt>
                <c:pt idx="3">
                  <c:v>1423.2475473481561</c:v>
                </c:pt>
                <c:pt idx="4">
                  <c:v>408.35936162687921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DDC-42CD-BC56-B7D95523512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I-IVQ 2023 (pożyczki)</a:t>
            </a:r>
          </a:p>
        </c:rich>
      </c:tx>
      <c:layout>
        <c:manualLayout>
          <c:xMode val="edge"/>
          <c:yMode val="edge"/>
          <c:x val="0.19450907414105953"/>
          <c:y val="0.81515126393566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337-4C5E-AA6A-233AA9B67E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337-4C5E-AA6A-233AA9B67E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337-4C5E-AA6A-233AA9B67E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337-4C5E-AA6A-233AA9B67E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337-4C5E-AA6A-233AA9B67EE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337-4C5E-AA6A-233AA9B67EE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337-4C5E-AA6A-233AA9B67EE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337-4C5E-AA6A-233AA9B67EEF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337-4C5E-AA6A-233AA9B67EEF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337-4C5E-AA6A-233AA9B67EE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(Pl!$P$37,Pl!$P$46:$P$49)</c:f>
              <c:numCache>
                <c:formatCode>#\ ##0.0</c:formatCode>
                <c:ptCount val="5"/>
                <c:pt idx="0">
                  <c:v>4679.6303357818015</c:v>
                </c:pt>
                <c:pt idx="1">
                  <c:v>8052.5971558049059</c:v>
                </c:pt>
                <c:pt idx="2">
                  <c:v>277.18323947789645</c:v>
                </c:pt>
                <c:pt idx="3">
                  <c:v>235.36383086971381</c:v>
                </c:pt>
                <c:pt idx="4">
                  <c:v>107.17428121569807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337-4C5E-AA6A-233AA9B67EE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I-IVQ 2023 (Leasing + pożyczki)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2B0-4A2E-923D-B570F3FC73E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2B0-4A2E-923D-B570F3FC73E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2B0-4A2E-923D-B570F3FC73E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2B0-4A2E-923D-B570F3FC73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2B0-4A2E-923D-B570F3FC73E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2B0-4A2E-923D-B570F3FC73E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2B0-4A2E-923D-B570F3FC73E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2B0-4A2E-923D-B570F3FC73EA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2B0-4A2E-923D-B570F3FC73EA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2B0-4A2E-923D-B570F3FC73E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(Pl!$P$64,Pl!$P$73:$P$76)</c:f>
              <c:numCache>
                <c:formatCode>#\ ##0.0</c:formatCode>
                <c:ptCount val="5"/>
                <c:pt idx="0">
                  <c:v>73583.299362737496</c:v>
                </c:pt>
                <c:pt idx="1">
                  <c:v>25031.757861153492</c:v>
                </c:pt>
                <c:pt idx="2">
                  <c:v>1035.1254961655291</c:v>
                </c:pt>
                <c:pt idx="3">
                  <c:v>1658.61137821787</c:v>
                </c:pt>
                <c:pt idx="4">
                  <c:v>515.53364284257725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0-4A2E-923D-B570F3FC73E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2022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6A0-46BC-B253-EB23AF0044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6A0-46BC-B253-EB23AF0044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6A0-46BC-B253-EB23AF00444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6A0-46BC-B253-EB23AF00444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6A0-46BC-B253-EB23AF00444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36A0-46BC-B253-EB23AF00444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36A0-46BC-B253-EB23AF00444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6A0-46BC-B253-EB23AF00444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36A0-46BC-B253-EB23AF00444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36A0-46BC-B253-EB23AF00444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(Eng!$N$9,Eng!$N$18:$N$21)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(Eng!$O$9,Eng!$O$18:$O$21)</c:f>
              <c:numCache>
                <c:formatCode>#\ ##0.0</c:formatCode>
                <c:ptCount val="5"/>
                <c:pt idx="0">
                  <c:v>56390.69919781245</c:v>
                </c:pt>
                <c:pt idx="1">
                  <c:v>17440.86459751266</c:v>
                </c:pt>
                <c:pt idx="2">
                  <c:v>866.1067579642106</c:v>
                </c:pt>
                <c:pt idx="3">
                  <c:v>976.676221865824</c:v>
                </c:pt>
                <c:pt idx="4">
                  <c:v>601.11239828778616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6A0-46BC-B253-EB23AF00444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2022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904-47EA-ABDF-6C222F176AD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904-47EA-ABDF-6C222F176AD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904-47EA-ABDF-6C222F176AD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904-47EA-ABDF-6C222F176AD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904-47EA-ABDF-6C222F176AD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8904-47EA-ABDF-6C222F176AD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8904-47EA-ABDF-6C222F176AD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8904-47EA-ABDF-6C222F176AD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8904-47EA-ABDF-6C222F176AD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8904-47EA-ABDF-6C222F176AD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(Eng!$N$37,Eng!$N$46:$N$49)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(Eng!$O$37,Eng!$O$46:$O$49)</c:f>
              <c:numCache>
                <c:formatCode>#\ ##0.0</c:formatCode>
                <c:ptCount val="5"/>
                <c:pt idx="0">
                  <c:v>3191.8581396194509</c:v>
                </c:pt>
                <c:pt idx="1">
                  <c:v>7615.7840285881521</c:v>
                </c:pt>
                <c:pt idx="2">
                  <c:v>213.4394783516712</c:v>
                </c:pt>
                <c:pt idx="3">
                  <c:v>100.06199648779783</c:v>
                </c:pt>
                <c:pt idx="4">
                  <c:v>98.253809266397155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904-47EA-ABDF-6C222F176AD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2022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803-4720-8272-AA797B0BA7D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803-4720-8272-AA797B0BA7D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803-4720-8272-AA797B0BA7D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803-4720-8272-AA797B0BA7D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803-4720-8272-AA797B0BA7D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9803-4720-8272-AA797B0BA7D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9803-4720-8272-AA797B0BA7D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9803-4720-8272-AA797B0BA7D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9803-4720-8272-AA797B0BA7D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9803-4720-8272-AA797B0BA7D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(Eng!$N$64,Eng!$N$73:$N$76)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(Eng!$O$64,Eng!$O$73:$O$76)</c:f>
              <c:numCache>
                <c:formatCode>#\ ##0.0</c:formatCode>
                <c:ptCount val="5"/>
                <c:pt idx="0">
                  <c:v>59582.557337431899</c:v>
                </c:pt>
                <c:pt idx="1">
                  <c:v>25056.64862610081</c:v>
                </c:pt>
                <c:pt idx="2">
                  <c:v>1079.5462363158817</c:v>
                </c:pt>
                <c:pt idx="3">
                  <c:v>1076.7382183536217</c:v>
                </c:pt>
                <c:pt idx="4">
                  <c:v>699.36620755418335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803-4720-8272-AA797B0BA7D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2023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9B9-4F97-95B5-4569776941C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9B9-4F97-95B5-4569776941C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9B9-4F97-95B5-4569776941C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9B9-4F97-95B5-4569776941C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9B9-4F97-95B5-4569776941C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9B9-4F97-95B5-4569776941C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9B9-4F97-95B5-4569776941C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9B9-4F97-95B5-4569776941C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9B9-4F97-95B5-4569776941C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9B9-4F97-95B5-4569776941C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(Eng!$N$9,Eng!$N$18:$N$21)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(Eng!$P$9,Eng!$P$18:$P$21)</c:f>
              <c:numCache>
                <c:formatCode>#\ ##0.0</c:formatCode>
                <c:ptCount val="5"/>
                <c:pt idx="0">
                  <c:v>68903.669026955686</c:v>
                </c:pt>
                <c:pt idx="1">
                  <c:v>16979.160705348586</c:v>
                </c:pt>
                <c:pt idx="2">
                  <c:v>757.94225668763272</c:v>
                </c:pt>
                <c:pt idx="3">
                  <c:v>1423.2475473481561</c:v>
                </c:pt>
                <c:pt idx="4">
                  <c:v>408.35936162687921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9B9-4F97-95B5-4569776941C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2023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A0E-4851-B80B-665FF56F6F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A0E-4851-B80B-665FF56F6F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A0E-4851-B80B-665FF56F6FB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A0E-4851-B80B-665FF56F6FB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A0E-4851-B80B-665FF56F6FB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0E-4851-B80B-665FF56F6FB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5A0E-4851-B80B-665FF56F6FB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5A0E-4851-B80B-665FF56F6FB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5A0E-4851-B80B-665FF56F6FB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5A0E-4851-B80B-665FF56F6FB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(Eng!$N$37,Eng!$N$46:$N$49)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(Eng!$P$37,Eng!$P$46:$P$49)</c:f>
              <c:numCache>
                <c:formatCode>#\ ##0.0</c:formatCode>
                <c:ptCount val="5"/>
                <c:pt idx="0">
                  <c:v>4679.6303357818015</c:v>
                </c:pt>
                <c:pt idx="1">
                  <c:v>8052.5971558049059</c:v>
                </c:pt>
                <c:pt idx="2">
                  <c:v>277.18323947789645</c:v>
                </c:pt>
                <c:pt idx="3">
                  <c:v>235.36383086971381</c:v>
                </c:pt>
                <c:pt idx="4">
                  <c:v>107.17428121569807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A0E-4851-B80B-665FF56F6FB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I-IVQ 2023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B87-486F-A2F2-41AE1E0B90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B87-486F-A2F2-41AE1E0B908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B87-486F-A2F2-41AE1E0B908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B87-486F-A2F2-41AE1E0B908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B87-486F-A2F2-41AE1E0B908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8B87-486F-A2F2-41AE1E0B908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8B87-486F-A2F2-41AE1E0B908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8B87-486F-A2F2-41AE1E0B908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8B87-486F-A2F2-41AE1E0B908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8B87-486F-A2F2-41AE1E0B908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(Eng!$N$64,Eng!$N$73:$N$76)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(Eng!$P$64,Eng!$P$73:$P$76)</c:f>
              <c:numCache>
                <c:formatCode>#\ ##0.0</c:formatCode>
                <c:ptCount val="5"/>
                <c:pt idx="0">
                  <c:v>73583.299362737496</c:v>
                </c:pt>
                <c:pt idx="1">
                  <c:v>25031.757861153492</c:v>
                </c:pt>
                <c:pt idx="2">
                  <c:v>1035.1254961655291</c:v>
                </c:pt>
                <c:pt idx="3">
                  <c:v>1658.61137821787</c:v>
                </c:pt>
                <c:pt idx="4">
                  <c:v>515.53364284257725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B87-486F-A2F2-41AE1E0B908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35F82CD-2790-4B1D-A0A3-DAEDD5F6F4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A9FC846-6824-4D08-9838-D6982C29FA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8DB3E856-AE8E-4E6A-8687-BDA6D12C0F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6FF7BB78-E191-49FE-93C6-5A6A3C445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3DB43DF9-00E5-4721-A250-C6AD353478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69D3A8C-05DB-414D-B71B-ECBFC2D65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CF3A747F-F2FC-42A3-91FF-4B83D7A46E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3DDC295C-BAFD-4F2F-83D1-BCDF2E847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671F5ADC-7AC4-49D8-A29D-E66E2152E6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B0942B82-F3A2-4AA4-9640-958B101B2C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84588A4D-883F-49B9-9720-2A890B70AF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0B6CD3F-87C9-4804-A47D-C8E8C5AD9F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3/12%202023/model%20pe&#322;ny/%23%23Szacunek%20rynku%20leasingu%20Q1-Q4%202023%20(26%2001%202024)%20MaNie%20-%20przeliczen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działy DL"/>
      <sheetName val="Dla ZPL 2"/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  <sheetName val="Comp IQ Le"/>
      <sheetName val="Comp IQ IL"/>
      <sheetName val="Comp IQ Le+IL"/>
      <sheetName val="Comp LE+IL III"/>
      <sheetName val="Comp LE III"/>
      <sheetName val="Comp IL III"/>
      <sheetName val="TOP 5"/>
      <sheetName val="Comp Q1 Le"/>
      <sheetName val="Comp Q1 IL"/>
      <sheetName val="Comp Q1 Le+IL"/>
      <sheetName val="Comp I-IVQ  MiU Le"/>
      <sheetName val="Comp I-IVQ  MiU IL"/>
      <sheetName val="Comp I-IVQ  MiU Le+IL"/>
      <sheetName val="struktura rynk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C57C6-9304-4609-A586-85D7122CC5B6}">
  <sheetPr>
    <tabColor theme="4" tint="0.59999389629810485"/>
    <pageSetUpPr fitToPage="1"/>
  </sheetPr>
  <dimension ref="A1:R87"/>
  <sheetViews>
    <sheetView showGridLines="0" tabSelected="1" zoomScaleNormal="100" workbookViewId="0">
      <selection activeCell="B2" sqref="B2"/>
    </sheetView>
  </sheetViews>
  <sheetFormatPr defaultColWidth="9.1796875" defaultRowHeight="12.5" outlineLevelRow="1" x14ac:dyDescent="0.25"/>
  <cols>
    <col min="1" max="1" width="6.26953125" style="2" customWidth="1"/>
    <col min="2" max="2" width="37" style="2" bestFit="1" customWidth="1"/>
    <col min="3" max="4" width="10.453125" style="2" customWidth="1"/>
    <col min="5" max="5" width="8.26953125" style="2" customWidth="1"/>
    <col min="6" max="6" width="9.81640625" style="2" customWidth="1"/>
    <col min="7" max="7" width="11" style="2" customWidth="1"/>
    <col min="8" max="8" width="37" style="2" bestFit="1" customWidth="1"/>
    <col min="9" max="9" width="10.453125" style="2" customWidth="1"/>
    <col min="10" max="10" width="11.1796875" style="2" customWidth="1"/>
    <col min="11" max="11" width="9.26953125" style="2" customWidth="1"/>
    <col min="12" max="12" width="11.7265625" style="2" customWidth="1"/>
    <col min="13" max="13" width="10" style="2" customWidth="1"/>
    <col min="14" max="14" width="31.1796875" style="1" customWidth="1"/>
    <col min="15" max="15" width="11.1796875" style="1" customWidth="1"/>
    <col min="16" max="16" width="12.1796875" style="1" customWidth="1"/>
    <col min="17" max="17" width="5.54296875" style="1" customWidth="1"/>
    <col min="18" max="18" width="10" style="2" bestFit="1" customWidth="1"/>
    <col min="19" max="19" width="9" style="1" customWidth="1"/>
    <col min="20" max="20" width="10.453125" style="1" customWidth="1"/>
    <col min="21" max="23" width="9.1796875" style="1"/>
    <col min="24" max="24" width="8.453125" style="1" customWidth="1"/>
    <col min="25" max="25" width="2.453125" style="1" customWidth="1"/>
    <col min="26" max="16384" width="9.1796875" style="1"/>
  </cols>
  <sheetData>
    <row r="1" spans="1:18" s="59" customFormat="1" ht="25" x14ac:dyDescent="0.5">
      <c r="B1" s="59" t="s">
        <v>38</v>
      </c>
    </row>
    <row r="2" spans="1:18" s="59" customFormat="1" ht="25" x14ac:dyDescent="0.5">
      <c r="B2" s="59" t="s">
        <v>62</v>
      </c>
    </row>
    <row r="3" spans="1:18" ht="18" x14ac:dyDescent="0.25">
      <c r="B3" s="48" t="s">
        <v>39</v>
      </c>
    </row>
    <row r="4" spans="1:18" ht="18" x14ac:dyDescent="0.25">
      <c r="B4" s="48"/>
    </row>
    <row r="5" spans="1:18" ht="45" customHeight="1" x14ac:dyDescent="0.25">
      <c r="A5" s="46"/>
      <c r="B5" s="1"/>
      <c r="C5" s="69" t="s">
        <v>23</v>
      </c>
      <c r="D5" s="69"/>
      <c r="E5" s="69"/>
      <c r="F5" s="69"/>
      <c r="G5" s="46"/>
      <c r="H5" s="1"/>
      <c r="I5" s="69" t="s">
        <v>24</v>
      </c>
      <c r="J5" s="69"/>
      <c r="K5" s="69"/>
      <c r="L5" s="69"/>
      <c r="M5" s="46"/>
      <c r="O5" s="69" t="s">
        <v>25</v>
      </c>
      <c r="P5" s="69"/>
      <c r="Q5" s="69"/>
      <c r="R5" s="69"/>
    </row>
    <row r="6" spans="1:18" ht="15.75" customHeight="1" x14ac:dyDescent="0.25">
      <c r="A6" s="46"/>
      <c r="B6" s="47"/>
      <c r="C6" s="46"/>
      <c r="D6" s="46"/>
      <c r="E6" s="46"/>
      <c r="F6" s="46"/>
      <c r="G6" s="46"/>
      <c r="H6" s="47"/>
      <c r="I6" s="46"/>
      <c r="J6" s="46"/>
      <c r="K6" s="46"/>
      <c r="L6" s="46"/>
      <c r="M6" s="46"/>
      <c r="N6" s="47"/>
      <c r="O6" s="46"/>
      <c r="P6" s="46"/>
      <c r="Q6" s="46"/>
      <c r="R6" s="46"/>
    </row>
    <row r="7" spans="1:18" x14ac:dyDescent="0.25">
      <c r="B7" s="1"/>
      <c r="C7" s="1"/>
      <c r="D7" s="1"/>
      <c r="E7" s="1"/>
      <c r="H7" s="1"/>
      <c r="I7" s="1"/>
      <c r="J7" s="1"/>
      <c r="K7" s="1"/>
    </row>
    <row r="8" spans="1:18" ht="21" x14ac:dyDescent="0.25">
      <c r="A8" s="14"/>
      <c r="B8" s="1"/>
      <c r="C8" s="68" t="s">
        <v>26</v>
      </c>
      <c r="D8" s="68" t="s">
        <v>27</v>
      </c>
      <c r="E8" s="1"/>
      <c r="F8" s="68" t="s">
        <v>28</v>
      </c>
      <c r="G8" s="14"/>
      <c r="H8" s="1"/>
      <c r="I8" s="68" t="s">
        <v>29</v>
      </c>
      <c r="J8" s="68" t="s">
        <v>30</v>
      </c>
      <c r="K8" s="1"/>
      <c r="L8" s="68" t="s">
        <v>31</v>
      </c>
      <c r="M8" s="14"/>
      <c r="O8" s="68" t="s">
        <v>32</v>
      </c>
      <c r="P8" s="68" t="s">
        <v>33</v>
      </c>
      <c r="R8" s="68" t="s">
        <v>34</v>
      </c>
    </row>
    <row r="9" spans="1:18" ht="13" x14ac:dyDescent="0.25">
      <c r="A9" s="13"/>
      <c r="B9" s="60" t="s">
        <v>40</v>
      </c>
      <c r="C9" s="35">
        <f>SUM(C10:C11,C13:C17)</f>
        <v>40069.422986495818</v>
      </c>
      <c r="D9" s="35">
        <f>SUM(D10:D11,D13:D17)</f>
        <v>48670.038027645292</v>
      </c>
      <c r="E9" s="1"/>
      <c r="F9" s="37">
        <f t="shared" ref="F9:F21" si="0">IF(C9,D9/C9-1,"")</f>
        <v>0.21464284734142658</v>
      </c>
      <c r="G9" s="13"/>
      <c r="H9" s="60" t="s">
        <v>40</v>
      </c>
      <c r="I9" s="35">
        <f>SUM(I10:I11,I13:I17)</f>
        <v>16321.27621131663</v>
      </c>
      <c r="J9" s="35">
        <f>SUM(J10:J11,J13:J17)</f>
        <v>20233.630999310404</v>
      </c>
      <c r="K9" s="1"/>
      <c r="L9" s="37">
        <f t="shared" ref="L9:L21" si="1">IF(I9,J9/I9-1,"")</f>
        <v>0.23970887676547492</v>
      </c>
      <c r="M9" s="13"/>
      <c r="N9" s="60" t="s">
        <v>40</v>
      </c>
      <c r="O9" s="35">
        <f>SUM(O10:O11,O13:O17)</f>
        <v>56390.69919781245</v>
      </c>
      <c r="P9" s="35">
        <f>SUM(P10:P11,P13:P17)</f>
        <v>68903.669026955686</v>
      </c>
      <c r="R9" s="34">
        <f t="shared" ref="R9:R21" si="2">IF(O9,P9/O9-1,"")</f>
        <v>0.22189775986371618</v>
      </c>
    </row>
    <row r="10" spans="1:18" x14ac:dyDescent="0.25">
      <c r="A10" s="13"/>
      <c r="B10" s="61" t="s">
        <v>41</v>
      </c>
      <c r="C10" s="39">
        <v>21361.930892874014</v>
      </c>
      <c r="D10" s="39">
        <v>27698.44289583006</v>
      </c>
      <c r="F10" s="37">
        <f t="shared" si="0"/>
        <v>0.29662636934518871</v>
      </c>
      <c r="G10" s="13"/>
      <c r="H10" s="61" t="s">
        <v>41</v>
      </c>
      <c r="I10" s="39">
        <f>O10-C10</f>
        <v>8466.7059939832325</v>
      </c>
      <c r="J10" s="39">
        <f>P10-D10</f>
        <v>12585.407450195107</v>
      </c>
      <c r="L10" s="37">
        <f t="shared" si="1"/>
        <v>0.48645854233497454</v>
      </c>
      <c r="M10" s="13"/>
      <c r="N10" s="61" t="s">
        <v>41</v>
      </c>
      <c r="O10" s="39">
        <v>29828.636886857246</v>
      </c>
      <c r="P10" s="39">
        <v>40283.850346025167</v>
      </c>
      <c r="Q10" s="2"/>
      <c r="R10" s="34">
        <f t="shared" si="2"/>
        <v>0.35050926057484633</v>
      </c>
    </row>
    <row r="11" spans="1:18" x14ac:dyDescent="0.25">
      <c r="A11" s="13"/>
      <c r="B11" s="61" t="s">
        <v>42</v>
      </c>
      <c r="C11" s="39">
        <v>4079.1217981222858</v>
      </c>
      <c r="D11" s="39">
        <v>4772.3124609728175</v>
      </c>
      <c r="F11" s="37">
        <f t="shared" si="0"/>
        <v>0.16993625029035009</v>
      </c>
      <c r="G11" s="13"/>
      <c r="H11" s="61" t="s">
        <v>42</v>
      </c>
      <c r="I11" s="39">
        <f>O11-C11</f>
        <v>1685.1089181029643</v>
      </c>
      <c r="J11" s="39">
        <f>P11-D11</f>
        <v>2444.0929227493352</v>
      </c>
      <c r="L11" s="37">
        <f t="shared" si="1"/>
        <v>0.45040649686953671</v>
      </c>
      <c r="M11" s="13"/>
      <c r="N11" s="61" t="s">
        <v>42</v>
      </c>
      <c r="O11" s="39">
        <v>5764.23071622525</v>
      </c>
      <c r="P11" s="39">
        <v>7216.4053837221527</v>
      </c>
      <c r="Q11" s="2"/>
      <c r="R11" s="34">
        <f t="shared" si="2"/>
        <v>0.25192861614808337</v>
      </c>
    </row>
    <row r="12" spans="1:18" x14ac:dyDescent="0.25">
      <c r="A12" s="13"/>
      <c r="B12" s="61" t="s">
        <v>43</v>
      </c>
      <c r="C12" s="45">
        <f>SUM(C13:C16)</f>
        <v>14039.838980696977</v>
      </c>
      <c r="D12" s="45">
        <f>SUM(D13:D16)</f>
        <v>15613.148695057069</v>
      </c>
      <c r="F12" s="37">
        <f t="shared" si="0"/>
        <v>0.11206038164135612</v>
      </c>
      <c r="G12" s="13"/>
      <c r="H12" s="61" t="s">
        <v>43</v>
      </c>
      <c r="I12" s="45">
        <f>SUM(I13:I16)</f>
        <v>6015.6624546355106</v>
      </c>
      <c r="J12" s="45">
        <f>SUM(J13:J16)</f>
        <v>5005.5224864596048</v>
      </c>
      <c r="L12" s="37">
        <f t="shared" si="1"/>
        <v>-0.16791832583583854</v>
      </c>
      <c r="M12" s="13"/>
      <c r="N12" s="61" t="s">
        <v>43</v>
      </c>
      <c r="O12" s="44">
        <f>SUM(O13:O16)</f>
        <v>20055.501435332488</v>
      </c>
      <c r="P12" s="44">
        <f>SUM(P13:P16)</f>
        <v>20618.671181516671</v>
      </c>
      <c r="Q12" s="2"/>
      <c r="R12" s="34">
        <f t="shared" si="2"/>
        <v>2.8080561735146947E-2</v>
      </c>
    </row>
    <row r="13" spans="1:18" x14ac:dyDescent="0.25">
      <c r="A13" s="13"/>
      <c r="B13" s="62" t="s">
        <v>44</v>
      </c>
      <c r="C13" s="39">
        <v>3082.0173411113942</v>
      </c>
      <c r="D13" s="39">
        <v>3075.310390307362</v>
      </c>
      <c r="E13" s="26"/>
      <c r="F13" s="37">
        <f t="shared" si="0"/>
        <v>-2.1761560892494813E-3</v>
      </c>
      <c r="G13" s="13"/>
      <c r="H13" s="62" t="s">
        <v>44</v>
      </c>
      <c r="I13" s="39">
        <f t="shared" ref="I13:J21" si="3">O13-C13</f>
        <v>1208.3515206278248</v>
      </c>
      <c r="J13" s="39">
        <f t="shared" si="3"/>
        <v>1073.3256734529227</v>
      </c>
      <c r="K13" s="26"/>
      <c r="L13" s="37">
        <f t="shared" si="1"/>
        <v>-0.11174384677791982</v>
      </c>
      <c r="M13" s="13"/>
      <c r="N13" s="62" t="s">
        <v>44</v>
      </c>
      <c r="O13" s="39">
        <v>4290.368861739219</v>
      </c>
      <c r="P13" s="39">
        <v>4148.6360637602847</v>
      </c>
      <c r="Q13" s="26"/>
      <c r="R13" s="34">
        <f t="shared" si="2"/>
        <v>-3.3035107830210908E-2</v>
      </c>
    </row>
    <row r="14" spans="1:18" x14ac:dyDescent="0.25">
      <c r="A14" s="13"/>
      <c r="B14" s="62" t="s">
        <v>45</v>
      </c>
      <c r="C14" s="39">
        <v>6942.732679807511</v>
      </c>
      <c r="D14" s="39">
        <v>8287.4117009998499</v>
      </c>
      <c r="E14" s="26"/>
      <c r="F14" s="37">
        <f t="shared" si="0"/>
        <v>0.19368152040525066</v>
      </c>
      <c r="G14" s="13"/>
      <c r="H14" s="62" t="s">
        <v>45</v>
      </c>
      <c r="I14" s="39">
        <f t="shared" si="3"/>
        <v>3348.7950126358292</v>
      </c>
      <c r="J14" s="39">
        <f t="shared" si="3"/>
        <v>2668.690439125392</v>
      </c>
      <c r="K14" s="26"/>
      <c r="L14" s="37">
        <f t="shared" si="1"/>
        <v>-0.20308934137331036</v>
      </c>
      <c r="M14" s="13"/>
      <c r="N14" s="62" t="s">
        <v>45</v>
      </c>
      <c r="O14" s="39">
        <v>10291.52769244334</v>
      </c>
      <c r="P14" s="39">
        <v>10956.102140125242</v>
      </c>
      <c r="Q14" s="26"/>
      <c r="R14" s="34">
        <f t="shared" si="2"/>
        <v>6.4574907393959879E-2</v>
      </c>
    </row>
    <row r="15" spans="1:18" x14ac:dyDescent="0.25">
      <c r="A15" s="13"/>
      <c r="B15" s="62" t="s">
        <v>46</v>
      </c>
      <c r="C15" s="39">
        <v>3359.3225365231974</v>
      </c>
      <c r="D15" s="39">
        <v>3384.8352090176027</v>
      </c>
      <c r="E15" s="26"/>
      <c r="F15" s="37">
        <f t="shared" si="0"/>
        <v>7.5945885567778593E-3</v>
      </c>
      <c r="G15" s="13"/>
      <c r="H15" s="62" t="s">
        <v>46</v>
      </c>
      <c r="I15" s="39">
        <f t="shared" si="3"/>
        <v>1295.1640354840447</v>
      </c>
      <c r="J15" s="39">
        <f t="shared" si="3"/>
        <v>1039.3057927819877</v>
      </c>
      <c r="K15" s="26"/>
      <c r="L15" s="37">
        <f t="shared" si="1"/>
        <v>-0.19754890939851832</v>
      </c>
      <c r="M15" s="13"/>
      <c r="N15" s="62" t="s">
        <v>46</v>
      </c>
      <c r="O15" s="39">
        <v>4654.4865720072421</v>
      </c>
      <c r="P15" s="39">
        <v>4424.1410017995904</v>
      </c>
      <c r="Q15" s="26"/>
      <c r="R15" s="34">
        <f t="shared" si="2"/>
        <v>-4.9488932161279253E-2</v>
      </c>
    </row>
    <row r="16" spans="1:18" x14ac:dyDescent="0.25">
      <c r="A16" s="13"/>
      <c r="B16" s="62" t="s">
        <v>47</v>
      </c>
      <c r="C16" s="39">
        <v>655.76642325487353</v>
      </c>
      <c r="D16" s="39">
        <v>865.59139473225309</v>
      </c>
      <c r="E16" s="26"/>
      <c r="F16" s="37">
        <f t="shared" si="0"/>
        <v>0.31996906830929328</v>
      </c>
      <c r="G16" s="13"/>
      <c r="H16" s="62" t="s">
        <v>47</v>
      </c>
      <c r="I16" s="39">
        <f t="shared" si="3"/>
        <v>163.35188588781159</v>
      </c>
      <c r="J16" s="39">
        <f t="shared" si="3"/>
        <v>224.2005810993021</v>
      </c>
      <c r="K16" s="26"/>
      <c r="L16" s="37">
        <f t="shared" si="1"/>
        <v>0.37250072064231188</v>
      </c>
      <c r="M16" s="13"/>
      <c r="N16" s="62" t="s">
        <v>47</v>
      </c>
      <c r="O16" s="39">
        <v>819.11830914268512</v>
      </c>
      <c r="P16" s="39">
        <v>1089.7919758315552</v>
      </c>
      <c r="Q16" s="26"/>
      <c r="R16" s="34">
        <f t="shared" si="2"/>
        <v>0.33044514286607218</v>
      </c>
    </row>
    <row r="17" spans="1:18" x14ac:dyDescent="0.25">
      <c r="A17" s="13"/>
      <c r="B17" s="61" t="s">
        <v>48</v>
      </c>
      <c r="C17" s="39">
        <v>588.5313148025441</v>
      </c>
      <c r="D17" s="39">
        <v>586.1339757853392</v>
      </c>
      <c r="F17" s="37">
        <f t="shared" si="0"/>
        <v>-4.0734264378254892E-3</v>
      </c>
      <c r="G17" s="13"/>
      <c r="H17" s="61" t="s">
        <v>48</v>
      </c>
      <c r="I17" s="39">
        <f t="shared" si="3"/>
        <v>153.79884459492132</v>
      </c>
      <c r="J17" s="39">
        <f t="shared" si="3"/>
        <v>198.608139906357</v>
      </c>
      <c r="L17" s="37">
        <f t="shared" si="1"/>
        <v>0.29135001260546112</v>
      </c>
      <c r="M17" s="13"/>
      <c r="N17" s="61" t="s">
        <v>48</v>
      </c>
      <c r="O17" s="39">
        <v>742.33015939746542</v>
      </c>
      <c r="P17" s="39">
        <v>784.7421156916962</v>
      </c>
      <c r="Q17" s="2"/>
      <c r="R17" s="34">
        <f t="shared" si="2"/>
        <v>5.7133548674158208E-2</v>
      </c>
    </row>
    <row r="18" spans="1:18" ht="13" x14ac:dyDescent="0.25">
      <c r="A18" s="13"/>
      <c r="B18" s="60" t="s">
        <v>1</v>
      </c>
      <c r="C18" s="35">
        <v>12922.228804811553</v>
      </c>
      <c r="D18" s="35">
        <v>12245.585686552389</v>
      </c>
      <c r="E18" s="1"/>
      <c r="F18" s="37">
        <f t="shared" si="0"/>
        <v>-5.2362725384278774E-2</v>
      </c>
      <c r="G18" s="13"/>
      <c r="H18" s="60" t="s">
        <v>1</v>
      </c>
      <c r="I18" s="35">
        <f t="shared" si="3"/>
        <v>4518.6357927011068</v>
      </c>
      <c r="J18" s="35">
        <f t="shared" si="3"/>
        <v>4733.5750187961967</v>
      </c>
      <c r="K18" s="1"/>
      <c r="L18" s="37">
        <f t="shared" si="1"/>
        <v>4.7567282683476764E-2</v>
      </c>
      <c r="M18" s="13"/>
      <c r="N18" s="60" t="s">
        <v>1</v>
      </c>
      <c r="O18" s="35">
        <v>17440.86459751266</v>
      </c>
      <c r="P18" s="35">
        <v>16979.160705348586</v>
      </c>
      <c r="R18" s="34">
        <f t="shared" si="2"/>
        <v>-2.6472534637412393E-2</v>
      </c>
    </row>
    <row r="19" spans="1:18" ht="13" x14ac:dyDescent="0.25">
      <c r="A19" s="13"/>
      <c r="B19" s="60" t="s">
        <v>0</v>
      </c>
      <c r="C19" s="35">
        <v>624.00982572456621</v>
      </c>
      <c r="D19" s="35">
        <v>552.10725410351006</v>
      </c>
      <c r="E19" s="1"/>
      <c r="F19" s="37">
        <f t="shared" si="0"/>
        <v>-0.11522666576214058</v>
      </c>
      <c r="G19" s="13"/>
      <c r="H19" s="60" t="s">
        <v>0</v>
      </c>
      <c r="I19" s="35">
        <f t="shared" si="3"/>
        <v>242.09693223964439</v>
      </c>
      <c r="J19" s="35">
        <f t="shared" si="3"/>
        <v>205.83500258412266</v>
      </c>
      <c r="K19" s="1"/>
      <c r="L19" s="37">
        <f t="shared" si="1"/>
        <v>-0.14978268960313446</v>
      </c>
      <c r="M19" s="13"/>
      <c r="N19" s="60" t="s">
        <v>0</v>
      </c>
      <c r="O19" s="35">
        <v>866.1067579642106</v>
      </c>
      <c r="P19" s="35">
        <v>757.94225668763272</v>
      </c>
      <c r="R19" s="34">
        <f t="shared" si="2"/>
        <v>-0.1248858761139553</v>
      </c>
    </row>
    <row r="20" spans="1:18" ht="13" x14ac:dyDescent="0.25">
      <c r="A20" s="13"/>
      <c r="B20" s="60" t="s">
        <v>49</v>
      </c>
      <c r="C20" s="35">
        <v>798.92875736057692</v>
      </c>
      <c r="D20" s="35">
        <v>1081.9027478233697</v>
      </c>
      <c r="E20" s="1"/>
      <c r="F20" s="37">
        <f t="shared" si="0"/>
        <v>0.35419176973633393</v>
      </c>
      <c r="G20" s="13"/>
      <c r="H20" s="60" t="s">
        <v>49</v>
      </c>
      <c r="I20" s="35">
        <f t="shared" si="3"/>
        <v>177.74746450524708</v>
      </c>
      <c r="J20" s="35">
        <f t="shared" si="3"/>
        <v>341.34479952478637</v>
      </c>
      <c r="K20" s="1"/>
      <c r="L20" s="37">
        <f t="shared" si="1"/>
        <v>0.92039194750206921</v>
      </c>
      <c r="M20" s="13"/>
      <c r="N20" s="60" t="s">
        <v>49</v>
      </c>
      <c r="O20" s="35">
        <v>976.676221865824</v>
      </c>
      <c r="P20" s="35">
        <v>1423.2475473481561</v>
      </c>
      <c r="R20" s="34">
        <f t="shared" si="2"/>
        <v>0.45723579164158479</v>
      </c>
    </row>
    <row r="21" spans="1:18" ht="13" x14ac:dyDescent="0.25">
      <c r="A21" s="13"/>
      <c r="B21" s="60" t="s">
        <v>48</v>
      </c>
      <c r="C21" s="35">
        <v>433.8914695149914</v>
      </c>
      <c r="D21" s="35">
        <v>302.80416591138089</v>
      </c>
      <c r="E21" s="1"/>
      <c r="F21" s="37">
        <f t="shared" si="0"/>
        <v>-0.30212002957822914</v>
      </c>
      <c r="G21" s="13"/>
      <c r="H21" s="60" t="s">
        <v>48</v>
      </c>
      <c r="I21" s="35">
        <f t="shared" si="3"/>
        <v>167.22092877279476</v>
      </c>
      <c r="J21" s="35">
        <f t="shared" si="3"/>
        <v>105.55519571549831</v>
      </c>
      <c r="K21" s="1"/>
      <c r="L21" s="37">
        <f t="shared" si="1"/>
        <v>-0.36876803346238129</v>
      </c>
      <c r="M21" s="13"/>
      <c r="N21" s="60" t="s">
        <v>48</v>
      </c>
      <c r="O21" s="35">
        <v>601.11239828778616</v>
      </c>
      <c r="P21" s="35">
        <v>408.35936162687921</v>
      </c>
      <c r="R21" s="34">
        <f t="shared" si="2"/>
        <v>-0.32066055734326293</v>
      </c>
    </row>
    <row r="22" spans="1:18" ht="11.25" customHeight="1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R22" s="1"/>
    </row>
    <row r="23" spans="1:18" ht="16" thickBot="1" x14ac:dyDescent="0.3">
      <c r="A23" s="10"/>
      <c r="B23" s="63" t="s">
        <v>50</v>
      </c>
      <c r="C23" s="24">
        <f>C9+C18+C19+C20+C21</f>
        <v>54848.481843907502</v>
      </c>
      <c r="D23" s="23">
        <f>D9+D18+D19+D20+D21</f>
        <v>62852.437882035942</v>
      </c>
      <c r="E23" s="1"/>
      <c r="F23" s="22">
        <f>IF(C23,D23/C23-1,"")</f>
        <v>0.14592848824707283</v>
      </c>
      <c r="G23" s="10"/>
      <c r="H23" s="63" t="s">
        <v>50</v>
      </c>
      <c r="I23" s="24">
        <f>I9+I18+I19+I20+I21</f>
        <v>21426.977329535424</v>
      </c>
      <c r="J23" s="23">
        <f>J9+J18+J19+J20+J21</f>
        <v>25619.941015931006</v>
      </c>
      <c r="K23" s="1"/>
      <c r="L23" s="22">
        <f>IF(I23,J23/I23-1,"")</f>
        <v>0.19568619604669601</v>
      </c>
      <c r="M23" s="10"/>
      <c r="N23" s="63" t="s">
        <v>50</v>
      </c>
      <c r="O23" s="24">
        <f>SUM(O9,O18:O21)</f>
        <v>76275.459173442941</v>
      </c>
      <c r="P23" s="23">
        <f>SUM(P9,P18:P21)</f>
        <v>88472.378897966933</v>
      </c>
      <c r="R23" s="33">
        <f>IF(O23,P23/O23-1,"")</f>
        <v>0.15990621173173647</v>
      </c>
    </row>
    <row r="24" spans="1:18" ht="6" customHeight="1" thickBot="1" x14ac:dyDescent="0.3">
      <c r="A24" s="9"/>
      <c r="B24" s="64"/>
      <c r="C24" s="29"/>
      <c r="D24" s="29"/>
      <c r="E24" s="28"/>
      <c r="F24" s="9"/>
      <c r="G24" s="9"/>
      <c r="H24" s="64"/>
      <c r="I24" s="29"/>
      <c r="J24" s="29"/>
      <c r="K24" s="28"/>
      <c r="L24" s="9"/>
      <c r="M24" s="9"/>
      <c r="N24" s="64"/>
      <c r="O24" s="29"/>
      <c r="P24" s="29"/>
      <c r="Q24" s="28"/>
      <c r="R24" s="9"/>
    </row>
    <row r="25" spans="1:18" ht="16.5" customHeight="1" thickBot="1" x14ac:dyDescent="0.3">
      <c r="A25" s="1"/>
      <c r="B25" s="65" t="s">
        <v>51</v>
      </c>
      <c r="C25" s="24">
        <v>253.32726254790001</v>
      </c>
      <c r="D25" s="24">
        <v>528.72970670287339</v>
      </c>
      <c r="E25" s="26"/>
      <c r="F25" s="22">
        <f>IF(C25,D25/C25-1,"")</f>
        <v>1.0871409629782711</v>
      </c>
      <c r="G25" s="13"/>
      <c r="H25" s="65" t="s">
        <v>51</v>
      </c>
      <c r="I25" s="24">
        <f>O25-C25</f>
        <v>344.25969630613326</v>
      </c>
      <c r="J25" s="24">
        <f>P25-D25</f>
        <v>129.24821416877774</v>
      </c>
      <c r="K25" s="26"/>
      <c r="L25" s="22">
        <f>IF(I25,J25/I25-1,"")</f>
        <v>-0.62456187710732292</v>
      </c>
      <c r="M25" s="1"/>
      <c r="N25" s="65" t="s">
        <v>51</v>
      </c>
      <c r="O25" s="24">
        <v>597.58695885403324</v>
      </c>
      <c r="P25" s="23">
        <v>657.97792087165112</v>
      </c>
      <c r="R25" s="22">
        <f>IF(O25,P25/O25-1,"")</f>
        <v>0.10105803201165409</v>
      </c>
    </row>
    <row r="26" spans="1:18" ht="6" hidden="1" customHeight="1" outlineLevel="1" thickBot="1" x14ac:dyDescent="0.3">
      <c r="A26" s="9"/>
      <c r="B26" s="12"/>
      <c r="C26" s="11"/>
      <c r="D26" s="11"/>
      <c r="E26" s="32"/>
      <c r="F26" s="31"/>
      <c r="G26" s="31"/>
      <c r="H26" s="12"/>
      <c r="I26" s="11"/>
      <c r="J26" s="11"/>
      <c r="K26" s="32"/>
      <c r="L26" s="31"/>
      <c r="M26" s="9"/>
      <c r="N26" s="12"/>
      <c r="O26" s="29"/>
      <c r="P26" s="29"/>
      <c r="Q26" s="28"/>
      <c r="R26" s="9"/>
    </row>
    <row r="27" spans="1:18" ht="16" hidden="1" outlineLevel="1" thickBot="1" x14ac:dyDescent="0.3">
      <c r="A27" s="13"/>
      <c r="B27" s="66" t="s">
        <v>52</v>
      </c>
      <c r="C27" s="24"/>
      <c r="D27" s="23"/>
      <c r="E27" s="26"/>
      <c r="F27" s="22"/>
      <c r="G27" s="13"/>
      <c r="H27" s="66" t="s">
        <v>52</v>
      </c>
      <c r="I27" s="24"/>
      <c r="J27" s="23"/>
      <c r="K27" s="26"/>
      <c r="L27" s="22" t="str">
        <f>IF(I27,J27/I27-1,"")</f>
        <v/>
      </c>
      <c r="M27" s="13"/>
      <c r="N27" s="66" t="s">
        <v>52</v>
      </c>
      <c r="O27" s="24" t="e">
        <v>#REF!</v>
      </c>
      <c r="P27" s="23" t="e">
        <v>#REF!</v>
      </c>
      <c r="R27" s="22" t="e">
        <f>IF(O27,P27/O27-1,"")</f>
        <v>#REF!</v>
      </c>
    </row>
    <row r="28" spans="1:18" ht="6" customHeight="1" collapsed="1" thickBot="1" x14ac:dyDescent="0.3">
      <c r="A28" s="9"/>
      <c r="B28" s="51"/>
      <c r="C28" s="50"/>
      <c r="D28" s="50"/>
      <c r="E28" s="26"/>
      <c r="F28" s="49"/>
      <c r="G28" s="31"/>
      <c r="H28" s="51"/>
      <c r="I28" s="50"/>
      <c r="J28" s="50"/>
      <c r="K28" s="26"/>
      <c r="L28" s="49"/>
      <c r="M28" s="9"/>
      <c r="N28" s="51"/>
      <c r="O28" s="50"/>
      <c r="P28" s="50"/>
      <c r="R28" s="49"/>
    </row>
    <row r="29" spans="1:18" ht="16.5" customHeight="1" collapsed="1" thickBot="1" x14ac:dyDescent="0.3">
      <c r="A29" s="1"/>
      <c r="B29" s="66" t="s">
        <v>52</v>
      </c>
      <c r="C29" s="24">
        <f>C23+C25</f>
        <v>55101.809106455403</v>
      </c>
      <c r="D29" s="23">
        <f>D23+D25</f>
        <v>63381.167588738812</v>
      </c>
      <c r="E29" s="26"/>
      <c r="F29" s="22">
        <f>IF(C29,D29/C29-1,"")</f>
        <v>0.15025565614892766</v>
      </c>
      <c r="G29" s="26"/>
      <c r="H29" s="66" t="s">
        <v>52</v>
      </c>
      <c r="I29" s="24">
        <f>I23+I25</f>
        <v>21771.237025841558</v>
      </c>
      <c r="J29" s="23">
        <f>J23+J25</f>
        <v>25749.189230099782</v>
      </c>
      <c r="K29" s="26"/>
      <c r="L29" s="22">
        <f>IF(I29,J29/I29-1,"")</f>
        <v>0.18271594763019494</v>
      </c>
      <c r="M29" s="1"/>
      <c r="N29" s="66" t="s">
        <v>52</v>
      </c>
      <c r="O29" s="24">
        <f>O23+O25</f>
        <v>76873.046132296979</v>
      </c>
      <c r="P29" s="23">
        <f>P23+P25</f>
        <v>89130.356818838583</v>
      </c>
      <c r="R29" s="22">
        <f>IF(O29,P29/O29-1,"")</f>
        <v>0.1594487444330881</v>
      </c>
    </row>
    <row r="30" spans="1:18" ht="18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47"/>
      <c r="O30" s="53"/>
      <c r="P30" s="52"/>
      <c r="R30" s="15"/>
    </row>
    <row r="31" spans="1:18" ht="18" x14ac:dyDescent="0.25">
      <c r="B31" s="48" t="s">
        <v>53</v>
      </c>
    </row>
    <row r="32" spans="1:18" ht="18" x14ac:dyDescent="0.25">
      <c r="B32" s="48"/>
    </row>
    <row r="33" spans="1:18" ht="45" customHeight="1" x14ac:dyDescent="0.25">
      <c r="A33" s="46"/>
      <c r="B33" s="1"/>
      <c r="C33" s="69" t="str">
        <f>C$5</f>
        <v>I-IX 2023 vs I-IX 2022</v>
      </c>
      <c r="D33" s="69"/>
      <c r="E33" s="69"/>
      <c r="F33" s="69"/>
      <c r="G33" s="46"/>
      <c r="H33" s="1"/>
      <c r="I33" s="69" t="str">
        <f>I$5</f>
        <v>X-XII 2023 vs X-XII 2022</v>
      </c>
      <c r="J33" s="69"/>
      <c r="K33" s="69"/>
      <c r="L33" s="69"/>
      <c r="M33" s="46"/>
      <c r="O33" s="69" t="str">
        <f>O$5</f>
        <v>I-XII 2023 vs I-XII 2022</v>
      </c>
      <c r="P33" s="69"/>
      <c r="Q33" s="69"/>
      <c r="R33" s="69"/>
    </row>
    <row r="34" spans="1:18" ht="15.75" customHeight="1" x14ac:dyDescent="0.25">
      <c r="A34" s="46"/>
      <c r="B34" s="47"/>
      <c r="C34" s="46"/>
      <c r="D34" s="46"/>
      <c r="E34" s="46"/>
      <c r="F34" s="46"/>
      <c r="G34" s="46"/>
      <c r="H34" s="47"/>
      <c r="I34" s="46"/>
      <c r="J34" s="46"/>
      <c r="K34" s="46"/>
      <c r="L34" s="46"/>
      <c r="M34" s="46"/>
      <c r="N34" s="47"/>
      <c r="O34" s="46"/>
      <c r="P34" s="46"/>
      <c r="Q34" s="46"/>
      <c r="R34" s="46"/>
    </row>
    <row r="35" spans="1:18" x14ac:dyDescent="0.25">
      <c r="B35" s="1"/>
      <c r="C35" s="1"/>
      <c r="D35" s="1"/>
      <c r="E35" s="1"/>
      <c r="H35" s="1"/>
      <c r="I35" s="1"/>
      <c r="J35" s="1"/>
      <c r="K35" s="1"/>
    </row>
    <row r="36" spans="1:18" ht="21" x14ac:dyDescent="0.25">
      <c r="A36" s="14"/>
      <c r="B36" s="1"/>
      <c r="C36" s="68" t="str">
        <f>C$8</f>
        <v>I-IX 2022</v>
      </c>
      <c r="D36" s="68" t="str">
        <f>D$8</f>
        <v>I-IX 2023</v>
      </c>
      <c r="E36" s="1"/>
      <c r="F36" s="68" t="str">
        <f>F$8</f>
        <v>I-IX 23/
I-IX 22</v>
      </c>
      <c r="G36" s="14"/>
      <c r="H36" s="1"/>
      <c r="I36" s="68" t="str">
        <f>I$8</f>
        <v>X-XII 2022</v>
      </c>
      <c r="J36" s="68" t="str">
        <f>J$8</f>
        <v>X-XII 2023</v>
      </c>
      <c r="K36" s="1"/>
      <c r="L36" s="68" t="str">
        <f>L$8</f>
        <v>X-XII 23/
X-XII 22</v>
      </c>
      <c r="M36" s="14"/>
      <c r="O36" s="68" t="str">
        <f>O$8</f>
        <v>I-XII 2022</v>
      </c>
      <c r="P36" s="68" t="str">
        <f>P$8</f>
        <v>I-XII 2023</v>
      </c>
      <c r="R36" s="68" t="str">
        <f>R$8</f>
        <v>I-XII 23/
I-XII 22</v>
      </c>
    </row>
    <row r="37" spans="1:18" ht="13" x14ac:dyDescent="0.25">
      <c r="A37" s="13"/>
      <c r="B37" s="60" t="s">
        <v>40</v>
      </c>
      <c r="C37" s="35">
        <f>SUM(C38:C39,C41:C45)</f>
        <v>2311.2968830047457</v>
      </c>
      <c r="D37" s="35">
        <f>SUM(D38:D39,D41:D45)</f>
        <v>3400.5703356814397</v>
      </c>
      <c r="E37" s="1"/>
      <c r="F37" s="37">
        <f t="shared" ref="F37:F49" si="4">IF(C37,D37/C37-1,"")</f>
        <v>0.47128236129519219</v>
      </c>
      <c r="G37" s="13"/>
      <c r="H37" s="60" t="s">
        <v>40</v>
      </c>
      <c r="I37" s="35">
        <f>SUM(I38:I39,I41:I45)</f>
        <v>880.56125661470492</v>
      </c>
      <c r="J37" s="35">
        <f>SUM(J38:J39,J41:J45)</f>
        <v>1279.0600001003615</v>
      </c>
      <c r="K37" s="1"/>
      <c r="L37" s="37">
        <f t="shared" ref="L37:L49" si="5">IF(I37,J37/I37-1,"")</f>
        <v>0.45255084810076118</v>
      </c>
      <c r="M37" s="13"/>
      <c r="N37" s="60" t="s">
        <v>40</v>
      </c>
      <c r="O37" s="35">
        <f>SUM(O38:O39,O41:O45)</f>
        <v>3191.8581396194509</v>
      </c>
      <c r="P37" s="35">
        <f>SUM(P38:P39,P41:P45)</f>
        <v>4679.6303357818015</v>
      </c>
      <c r="R37" s="34">
        <f t="shared" ref="R37:R49" si="6">IF(O37,P37/O37-1,"")</f>
        <v>0.46611476171047195</v>
      </c>
    </row>
    <row r="38" spans="1:18" x14ac:dyDescent="0.25">
      <c r="A38" s="13"/>
      <c r="B38" s="61" t="s">
        <v>41</v>
      </c>
      <c r="C38" s="39">
        <v>1001.9156309162908</v>
      </c>
      <c r="D38" s="39">
        <v>1715.5526133332717</v>
      </c>
      <c r="F38" s="37">
        <f t="shared" si="4"/>
        <v>0.71227253113551314</v>
      </c>
      <c r="G38" s="13"/>
      <c r="H38" s="61" t="s">
        <v>41</v>
      </c>
      <c r="I38" s="39">
        <f>O38-C38</f>
        <v>383.68902109716771</v>
      </c>
      <c r="J38" s="39">
        <f>P38-D38</f>
        <v>526.33808178567438</v>
      </c>
      <c r="L38" s="37">
        <f t="shared" si="5"/>
        <v>0.37178301396427327</v>
      </c>
      <c r="M38" s="13"/>
      <c r="N38" s="61" t="s">
        <v>41</v>
      </c>
      <c r="O38" s="39">
        <v>1385.6046520134585</v>
      </c>
      <c r="P38" s="39">
        <v>2241.890695118946</v>
      </c>
      <c r="Q38" s="2"/>
      <c r="R38" s="34">
        <f t="shared" si="6"/>
        <v>0.61798727498583084</v>
      </c>
    </row>
    <row r="39" spans="1:18" x14ac:dyDescent="0.25">
      <c r="A39" s="13"/>
      <c r="B39" s="61" t="s">
        <v>42</v>
      </c>
      <c r="C39" s="39">
        <v>214.20440216913471</v>
      </c>
      <c r="D39" s="39">
        <v>256.75673065717308</v>
      </c>
      <c r="F39" s="37">
        <f t="shared" si="4"/>
        <v>0.19865291309204403</v>
      </c>
      <c r="G39" s="13"/>
      <c r="H39" s="61" t="s">
        <v>42</v>
      </c>
      <c r="I39" s="39">
        <f>O39-C39</f>
        <v>77.735232202559075</v>
      </c>
      <c r="J39" s="39">
        <f>P39-D39</f>
        <v>158.67230351351384</v>
      </c>
      <c r="L39" s="37">
        <f t="shared" si="5"/>
        <v>1.0411890338225591</v>
      </c>
      <c r="M39" s="13"/>
      <c r="N39" s="61" t="s">
        <v>42</v>
      </c>
      <c r="O39" s="39">
        <v>291.93963437169378</v>
      </c>
      <c r="P39" s="39">
        <v>415.42903417068692</v>
      </c>
      <c r="Q39" s="2"/>
      <c r="R39" s="34">
        <f t="shared" si="6"/>
        <v>0.42299635013506953</v>
      </c>
    </row>
    <row r="40" spans="1:18" x14ac:dyDescent="0.25">
      <c r="A40" s="13"/>
      <c r="B40" s="61" t="s">
        <v>43</v>
      </c>
      <c r="C40" s="45">
        <f>SUM(C41:C44)</f>
        <v>1066.7604495302141</v>
      </c>
      <c r="D40" s="45">
        <f>SUM(D41:D44)</f>
        <v>1399.1810641811467</v>
      </c>
      <c r="F40" s="37">
        <f t="shared" si="4"/>
        <v>0.31161692842786382</v>
      </c>
      <c r="G40" s="13"/>
      <c r="H40" s="61" t="s">
        <v>43</v>
      </c>
      <c r="I40" s="45">
        <f>SUM(I41:I44)</f>
        <v>412.51072450361283</v>
      </c>
      <c r="J40" s="45">
        <f>SUM(J41:J44)</f>
        <v>582.96208278919084</v>
      </c>
      <c r="L40" s="37">
        <f t="shared" si="5"/>
        <v>0.41320467120142745</v>
      </c>
      <c r="M40" s="13"/>
      <c r="N40" s="61" t="s">
        <v>43</v>
      </c>
      <c r="O40" s="44">
        <f>SUM(O41:O44)</f>
        <v>1479.271174033827</v>
      </c>
      <c r="P40" s="44">
        <f>SUM(P41:P44)</f>
        <v>1982.1431469703377</v>
      </c>
      <c r="Q40" s="2"/>
      <c r="R40" s="34">
        <f t="shared" si="6"/>
        <v>0.33994576637711948</v>
      </c>
    </row>
    <row r="41" spans="1:18" x14ac:dyDescent="0.25">
      <c r="A41" s="13"/>
      <c r="B41" s="62" t="s">
        <v>44</v>
      </c>
      <c r="C41" s="39">
        <v>86.066577719960492</v>
      </c>
      <c r="D41" s="39">
        <v>137.31145162773913</v>
      </c>
      <c r="E41" s="26"/>
      <c r="F41" s="37">
        <f t="shared" si="4"/>
        <v>0.59540968475029743</v>
      </c>
      <c r="G41" s="13"/>
      <c r="H41" s="62" t="s">
        <v>44</v>
      </c>
      <c r="I41" s="39">
        <f t="shared" ref="I41:J49" si="7">O41-C41</f>
        <v>21.917697389422187</v>
      </c>
      <c r="J41" s="39">
        <f t="shared" si="7"/>
        <v>46.423784886800433</v>
      </c>
      <c r="K41" s="26"/>
      <c r="L41" s="37">
        <f t="shared" si="5"/>
        <v>1.1180958958401011</v>
      </c>
      <c r="M41" s="13"/>
      <c r="N41" s="62" t="s">
        <v>44</v>
      </c>
      <c r="O41" s="39">
        <v>107.98427510938268</v>
      </c>
      <c r="P41" s="39">
        <v>183.73523651453957</v>
      </c>
      <c r="Q41" s="26"/>
      <c r="R41" s="34">
        <f t="shared" si="6"/>
        <v>0.70149992976685671</v>
      </c>
    </row>
    <row r="42" spans="1:18" x14ac:dyDescent="0.25">
      <c r="A42" s="13"/>
      <c r="B42" s="62" t="s">
        <v>45</v>
      </c>
      <c r="C42" s="39">
        <v>632.30054121825583</v>
      </c>
      <c r="D42" s="39">
        <v>858.86915243224337</v>
      </c>
      <c r="E42" s="26"/>
      <c r="F42" s="37">
        <f t="shared" si="4"/>
        <v>0.35832424052248468</v>
      </c>
      <c r="G42" s="13"/>
      <c r="H42" s="62" t="s">
        <v>45</v>
      </c>
      <c r="I42" s="39">
        <f t="shared" si="7"/>
        <v>261.35845974953145</v>
      </c>
      <c r="J42" s="39">
        <f t="shared" si="7"/>
        <v>437.977138063589</v>
      </c>
      <c r="K42" s="26"/>
      <c r="L42" s="37">
        <f t="shared" si="5"/>
        <v>0.67577180583064789</v>
      </c>
      <c r="M42" s="13"/>
      <c r="N42" s="62" t="s">
        <v>45</v>
      </c>
      <c r="O42" s="39">
        <v>893.65900096778728</v>
      </c>
      <c r="P42" s="39">
        <v>1296.8462904958324</v>
      </c>
      <c r="Q42" s="26"/>
      <c r="R42" s="34">
        <f t="shared" si="6"/>
        <v>0.45116458189467545</v>
      </c>
    </row>
    <row r="43" spans="1:18" x14ac:dyDescent="0.25">
      <c r="A43" s="13"/>
      <c r="B43" s="62" t="s">
        <v>46</v>
      </c>
      <c r="C43" s="39">
        <v>338.27924017200195</v>
      </c>
      <c r="D43" s="39">
        <v>342.79295696224324</v>
      </c>
      <c r="E43" s="26"/>
      <c r="F43" s="37">
        <f t="shared" si="4"/>
        <v>1.3343168170610209E-2</v>
      </c>
      <c r="G43" s="13"/>
      <c r="H43" s="62" t="s">
        <v>46</v>
      </c>
      <c r="I43" s="39">
        <f t="shared" si="7"/>
        <v>112.80604524162169</v>
      </c>
      <c r="J43" s="39">
        <f t="shared" si="7"/>
        <v>90.528427473305271</v>
      </c>
      <c r="K43" s="26"/>
      <c r="L43" s="37">
        <f t="shared" si="5"/>
        <v>-0.19748602763796486</v>
      </c>
      <c r="M43" s="13"/>
      <c r="N43" s="62" t="s">
        <v>46</v>
      </c>
      <c r="O43" s="39">
        <v>451.08528541362364</v>
      </c>
      <c r="P43" s="39">
        <v>433.32138443554851</v>
      </c>
      <c r="Q43" s="26"/>
      <c r="R43" s="34">
        <f t="shared" si="6"/>
        <v>-3.9380360105930934E-2</v>
      </c>
    </row>
    <row r="44" spans="1:18" x14ac:dyDescent="0.25">
      <c r="A44" s="13"/>
      <c r="B44" s="62" t="s">
        <v>47</v>
      </c>
      <c r="C44" s="39">
        <v>10.114090419995726</v>
      </c>
      <c r="D44" s="39">
        <v>60.207503158921156</v>
      </c>
      <c r="E44" s="26"/>
      <c r="F44" s="37">
        <f t="shared" si="4"/>
        <v>4.952834180707927</v>
      </c>
      <c r="G44" s="13"/>
      <c r="H44" s="62" t="s">
        <v>47</v>
      </c>
      <c r="I44" s="39">
        <f t="shared" si="7"/>
        <v>16.428522123037531</v>
      </c>
      <c r="J44" s="39">
        <f t="shared" si="7"/>
        <v>8.0327323654961305</v>
      </c>
      <c r="K44" s="26"/>
      <c r="L44" s="37">
        <f t="shared" si="5"/>
        <v>-0.51104960596352611</v>
      </c>
      <c r="M44" s="13"/>
      <c r="N44" s="62" t="s">
        <v>47</v>
      </c>
      <c r="O44" s="39">
        <v>26.542612543033258</v>
      </c>
      <c r="P44" s="39">
        <v>68.240235524417287</v>
      </c>
      <c r="Q44" s="26"/>
      <c r="R44" s="34">
        <f t="shared" si="6"/>
        <v>1.5709690564099565</v>
      </c>
    </row>
    <row r="45" spans="1:18" x14ac:dyDescent="0.25">
      <c r="A45" s="13"/>
      <c r="B45" s="61" t="s">
        <v>48</v>
      </c>
      <c r="C45" s="39">
        <v>28.416400389106471</v>
      </c>
      <c r="D45" s="39">
        <v>29.079927509847952</v>
      </c>
      <c r="F45" s="37">
        <f t="shared" si="4"/>
        <v>2.335014680451386E-2</v>
      </c>
      <c r="G45" s="13"/>
      <c r="H45" s="61" t="s">
        <v>48</v>
      </c>
      <c r="I45" s="39">
        <f t="shared" si="7"/>
        <v>6.6262788113653528</v>
      </c>
      <c r="J45" s="39">
        <f t="shared" si="7"/>
        <v>11.087532011982386</v>
      </c>
      <c r="L45" s="37">
        <f t="shared" si="5"/>
        <v>0.67326675010491854</v>
      </c>
      <c r="M45" s="13"/>
      <c r="N45" s="61" t="s">
        <v>48</v>
      </c>
      <c r="O45" s="39">
        <v>35.042679200471824</v>
      </c>
      <c r="P45" s="39">
        <v>40.167459521830338</v>
      </c>
      <c r="Q45" s="2"/>
      <c r="R45" s="34">
        <f t="shared" si="6"/>
        <v>0.14624396416839924</v>
      </c>
    </row>
    <row r="46" spans="1:18" ht="13" x14ac:dyDescent="0.25">
      <c r="A46" s="13"/>
      <c r="B46" s="60" t="s">
        <v>1</v>
      </c>
      <c r="C46" s="35">
        <v>5702.823218951261</v>
      </c>
      <c r="D46" s="35">
        <v>5856.1955053147922</v>
      </c>
      <c r="E46" s="1"/>
      <c r="F46" s="37">
        <f t="shared" si="4"/>
        <v>2.6894097971309039E-2</v>
      </c>
      <c r="G46" s="13"/>
      <c r="H46" s="60" t="s">
        <v>1</v>
      </c>
      <c r="I46" s="35">
        <f t="shared" si="7"/>
        <v>1912.9608096368911</v>
      </c>
      <c r="J46" s="35">
        <f t="shared" si="7"/>
        <v>2196.4016504901138</v>
      </c>
      <c r="K46" s="1"/>
      <c r="L46" s="37">
        <f t="shared" si="5"/>
        <v>0.14816866055244704</v>
      </c>
      <c r="M46" s="13"/>
      <c r="N46" s="60" t="s">
        <v>1</v>
      </c>
      <c r="O46" s="35">
        <v>7615.7840285881521</v>
      </c>
      <c r="P46" s="35">
        <v>8052.5971558049059</v>
      </c>
      <c r="R46" s="34">
        <f t="shared" si="6"/>
        <v>5.7356291299365036E-2</v>
      </c>
    </row>
    <row r="47" spans="1:18" ht="13" x14ac:dyDescent="0.25">
      <c r="A47" s="13"/>
      <c r="B47" s="60" t="s">
        <v>0</v>
      </c>
      <c r="C47" s="35">
        <v>158.36628134638531</v>
      </c>
      <c r="D47" s="35">
        <v>187.56074423546985</v>
      </c>
      <c r="E47" s="1"/>
      <c r="F47" s="37">
        <f t="shared" si="4"/>
        <v>0.18434771998737043</v>
      </c>
      <c r="G47" s="13"/>
      <c r="H47" s="60" t="s">
        <v>0</v>
      </c>
      <c r="I47" s="35">
        <f t="shared" si="7"/>
        <v>55.073197005285891</v>
      </c>
      <c r="J47" s="35">
        <f t="shared" si="7"/>
        <v>89.622495242426595</v>
      </c>
      <c r="K47" s="1"/>
      <c r="L47" s="37">
        <f t="shared" si="5"/>
        <v>0.62733416826745469</v>
      </c>
      <c r="M47" s="13"/>
      <c r="N47" s="60" t="s">
        <v>0</v>
      </c>
      <c r="O47" s="35">
        <v>213.4394783516712</v>
      </c>
      <c r="P47" s="35">
        <v>277.18323947789645</v>
      </c>
      <c r="R47" s="34">
        <f t="shared" si="6"/>
        <v>0.29865028540408334</v>
      </c>
    </row>
    <row r="48" spans="1:18" ht="13" x14ac:dyDescent="0.25">
      <c r="A48" s="13"/>
      <c r="B48" s="60" t="s">
        <v>49</v>
      </c>
      <c r="C48" s="35">
        <v>60.220793063918862</v>
      </c>
      <c r="D48" s="35">
        <v>183.90827998902751</v>
      </c>
      <c r="E48" s="1"/>
      <c r="F48" s="37">
        <f t="shared" si="4"/>
        <v>2.0539000008489707</v>
      </c>
      <c r="G48" s="13"/>
      <c r="H48" s="60" t="s">
        <v>49</v>
      </c>
      <c r="I48" s="35">
        <f t="shared" si="7"/>
        <v>39.841203423878966</v>
      </c>
      <c r="J48" s="35">
        <f t="shared" si="7"/>
        <v>51.455550880686303</v>
      </c>
      <c r="K48" s="1"/>
      <c r="L48" s="37">
        <f t="shared" si="5"/>
        <v>0.29151597990753064</v>
      </c>
      <c r="M48" s="13"/>
      <c r="N48" s="60" t="s">
        <v>49</v>
      </c>
      <c r="O48" s="35">
        <v>100.06199648779783</v>
      </c>
      <c r="P48" s="35">
        <v>235.36383086971381</v>
      </c>
      <c r="R48" s="34">
        <f t="shared" si="6"/>
        <v>1.3521800396858512</v>
      </c>
    </row>
    <row r="49" spans="1:18" ht="13" x14ac:dyDescent="0.25">
      <c r="A49" s="13"/>
      <c r="B49" s="60" t="s">
        <v>48</v>
      </c>
      <c r="C49" s="35">
        <v>63.167608305146615</v>
      </c>
      <c r="D49" s="35">
        <v>75.453359230958995</v>
      </c>
      <c r="E49" s="1"/>
      <c r="F49" s="37">
        <f t="shared" si="4"/>
        <v>0.19449447676510156</v>
      </c>
      <c r="G49" s="13"/>
      <c r="H49" s="60" t="s">
        <v>48</v>
      </c>
      <c r="I49" s="35">
        <f t="shared" si="7"/>
        <v>35.08620096125054</v>
      </c>
      <c r="J49" s="35">
        <f t="shared" si="7"/>
        <v>31.720921984739078</v>
      </c>
      <c r="K49" s="1"/>
      <c r="L49" s="37">
        <f t="shared" si="5"/>
        <v>-9.5914601305171265E-2</v>
      </c>
      <c r="M49" s="13"/>
      <c r="N49" s="60" t="s">
        <v>48</v>
      </c>
      <c r="O49" s="35">
        <v>98.253809266397155</v>
      </c>
      <c r="P49" s="35">
        <v>107.17428121569807</v>
      </c>
      <c r="R49" s="34">
        <f t="shared" si="6"/>
        <v>9.0790087589527335E-2</v>
      </c>
    </row>
    <row r="50" spans="1:18" ht="11.25" customHeight="1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R50" s="1"/>
    </row>
    <row r="51" spans="1:18" ht="16" thickBot="1" x14ac:dyDescent="0.3">
      <c r="A51" s="10"/>
      <c r="B51" s="63" t="s">
        <v>54</v>
      </c>
      <c r="C51" s="24">
        <f>C37+C46+C47+C48+C49</f>
        <v>8295.8747846714577</v>
      </c>
      <c r="D51" s="23">
        <f>D37+D46+D47+D48+D49</f>
        <v>9703.6882244516892</v>
      </c>
      <c r="E51" s="1"/>
      <c r="F51" s="22">
        <f>IF(C51,D51/C51-1,"")</f>
        <v>0.16970042054895673</v>
      </c>
      <c r="G51" s="10"/>
      <c r="H51" s="63" t="s">
        <v>54</v>
      </c>
      <c r="I51" s="24">
        <f>I37+I46+I47+I48+I49</f>
        <v>2923.5226676420111</v>
      </c>
      <c r="J51" s="23">
        <f>J37+J46+J47+J48+J49</f>
        <v>3648.2606186983271</v>
      </c>
      <c r="K51" s="1"/>
      <c r="L51" s="22">
        <f>IF(I51,J51/I51-1,"")</f>
        <v>0.24789886498155966</v>
      </c>
      <c r="M51" s="10"/>
      <c r="N51" s="63" t="s">
        <v>54</v>
      </c>
      <c r="O51" s="24">
        <f>SUM(O37,O46:O49)</f>
        <v>11219.397452313468</v>
      </c>
      <c r="P51" s="23">
        <f>SUM(P37,P46:P49)</f>
        <v>13351.948843150014</v>
      </c>
      <c r="R51" s="33">
        <f>IF(O51,P51/O51-1,"")</f>
        <v>0.19007717659532686</v>
      </c>
    </row>
    <row r="52" spans="1:18" ht="6" customHeight="1" thickBot="1" x14ac:dyDescent="0.3">
      <c r="A52" s="9"/>
      <c r="B52" s="64"/>
      <c r="C52" s="29"/>
      <c r="D52" s="29"/>
      <c r="E52" s="28"/>
      <c r="F52" s="9"/>
      <c r="G52" s="9"/>
      <c r="H52" s="64"/>
      <c r="I52" s="29"/>
      <c r="J52" s="29"/>
      <c r="K52" s="28"/>
      <c r="L52" s="9"/>
      <c r="M52" s="9"/>
      <c r="N52" s="64"/>
      <c r="O52" s="29"/>
      <c r="P52" s="29"/>
      <c r="Q52" s="28"/>
      <c r="R52" s="9"/>
    </row>
    <row r="53" spans="1:18" ht="16.5" customHeight="1" outlineLevel="1" thickBot="1" x14ac:dyDescent="0.3">
      <c r="A53" s="1"/>
      <c r="B53" s="65" t="s">
        <v>55</v>
      </c>
      <c r="C53" s="24">
        <v>17.425201737911792</v>
      </c>
      <c r="D53" s="23">
        <v>21.165663492474433</v>
      </c>
      <c r="E53" s="26"/>
      <c r="F53" s="22">
        <f>IF(C53,D53/C53-1,"")</f>
        <v>0.2146581606814093</v>
      </c>
      <c r="G53" s="13"/>
      <c r="H53" s="65" t="s">
        <v>55</v>
      </c>
      <c r="I53" s="24">
        <f>O53-C53</f>
        <v>6.3341841066876547</v>
      </c>
      <c r="J53" s="24">
        <f>P53-D53</f>
        <v>11.38618100687545</v>
      </c>
      <c r="K53" s="26"/>
      <c r="L53" s="22">
        <f>IF(I53,J53/I53-1,"")</f>
        <v>0.79757658051869362</v>
      </c>
      <c r="M53" s="1"/>
      <c r="N53" s="65" t="s">
        <v>55</v>
      </c>
      <c r="O53" s="24">
        <v>23.759385844599446</v>
      </c>
      <c r="P53" s="23">
        <v>32.551844499349883</v>
      </c>
      <c r="R53" s="22">
        <f>IF(O53,P53/O53-1,"")</f>
        <v>0.37006253916908283</v>
      </c>
    </row>
    <row r="54" spans="1:18" ht="6" customHeight="1" outlineLevel="1" thickBot="1" x14ac:dyDescent="0.3">
      <c r="A54" s="9"/>
      <c r="B54" s="67"/>
      <c r="C54" s="11"/>
      <c r="D54" s="11"/>
      <c r="E54" s="32"/>
      <c r="F54" s="31"/>
      <c r="G54" s="31"/>
      <c r="H54" s="67"/>
      <c r="I54" s="11"/>
      <c r="J54" s="11"/>
      <c r="K54" s="32"/>
      <c r="L54" s="31"/>
      <c r="M54" s="9"/>
      <c r="N54" s="67"/>
      <c r="O54" s="29"/>
      <c r="P54" s="29"/>
      <c r="Q54" s="28"/>
      <c r="R54" s="9"/>
    </row>
    <row r="55" spans="1:18" ht="16.5" customHeight="1" outlineLevel="1" collapsed="1" thickBot="1" x14ac:dyDescent="0.3">
      <c r="A55" s="1"/>
      <c r="B55" s="66" t="s">
        <v>56</v>
      </c>
      <c r="C55" s="24">
        <f>C53+C51</f>
        <v>8313.299986409369</v>
      </c>
      <c r="D55" s="23">
        <f>D53+D51</f>
        <v>9724.8538879441639</v>
      </c>
      <c r="E55" s="26"/>
      <c r="F55" s="22">
        <f>IF(C55,D55/C55-1,"")</f>
        <v>0.16979465481125566</v>
      </c>
      <c r="G55" s="13"/>
      <c r="H55" s="66" t="s">
        <v>56</v>
      </c>
      <c r="I55" s="24">
        <f>I53+I51</f>
        <v>2929.8568517486988</v>
      </c>
      <c r="J55" s="23">
        <f>J53+J51</f>
        <v>3659.6467997052027</v>
      </c>
      <c r="K55" s="26"/>
      <c r="L55" s="22">
        <f>IF(I55,J55/I55-1,"")</f>
        <v>0.24908723698255963</v>
      </c>
      <c r="M55" s="13"/>
      <c r="N55" s="66" t="s">
        <v>56</v>
      </c>
      <c r="O55" s="24">
        <f>O51+O53</f>
        <v>11243.156838158067</v>
      </c>
      <c r="P55" s="23">
        <f>P51+P53</f>
        <v>13384.500687649364</v>
      </c>
      <c r="R55" s="22">
        <f>IF(O55,P55/O55-1,"")</f>
        <v>0.19045752721547093</v>
      </c>
    </row>
    <row r="56" spans="1:18" ht="18" customHeight="1" x14ac:dyDescent="0.25">
      <c r="A56" s="1"/>
      <c r="B56" s="51"/>
      <c r="C56" s="50"/>
      <c r="D56" s="50"/>
      <c r="E56" s="1"/>
      <c r="F56" s="49"/>
      <c r="G56" s="9"/>
      <c r="H56" s="51"/>
      <c r="I56" s="50"/>
      <c r="J56" s="50"/>
      <c r="K56" s="1"/>
      <c r="L56" s="49"/>
      <c r="M56" s="9"/>
      <c r="N56" s="51"/>
      <c r="O56" s="50"/>
      <c r="P56" s="50"/>
      <c r="R56" s="49"/>
    </row>
    <row r="57" spans="1:18" ht="18" customHeight="1" x14ac:dyDescent="0.25">
      <c r="A57" s="1"/>
      <c r="B57" s="12"/>
      <c r="C57" s="11"/>
      <c r="D57" s="11"/>
      <c r="E57" s="3"/>
      <c r="F57" s="10"/>
      <c r="G57" s="3"/>
      <c r="H57" s="12"/>
      <c r="I57" s="11"/>
      <c r="J57" s="11"/>
      <c r="K57" s="3"/>
      <c r="L57" s="10"/>
      <c r="M57" s="3"/>
      <c r="N57" s="12"/>
      <c r="O57" s="11"/>
      <c r="P57" s="11"/>
      <c r="Q57" s="3"/>
      <c r="R57" s="10"/>
    </row>
    <row r="58" spans="1:18" ht="18" x14ac:dyDescent="0.25">
      <c r="B58" s="48" t="s">
        <v>57</v>
      </c>
    </row>
    <row r="59" spans="1:18" ht="18" x14ac:dyDescent="0.25">
      <c r="B59" s="48"/>
    </row>
    <row r="60" spans="1:18" ht="45" customHeight="1" x14ac:dyDescent="0.25">
      <c r="A60" s="46"/>
      <c r="B60" s="1"/>
      <c r="C60" s="69" t="str">
        <f>C$5</f>
        <v>I-IX 2023 vs I-IX 2022</v>
      </c>
      <c r="D60" s="69"/>
      <c r="E60" s="69"/>
      <c r="F60" s="69"/>
      <c r="G60" s="46"/>
      <c r="H60" s="1"/>
      <c r="I60" s="69" t="str">
        <f>I$5</f>
        <v>X-XII 2023 vs X-XII 2022</v>
      </c>
      <c r="J60" s="69"/>
      <c r="K60" s="69"/>
      <c r="L60" s="69"/>
      <c r="M60" s="46"/>
      <c r="O60" s="69" t="str">
        <f>O$5</f>
        <v>I-XII 2023 vs I-XII 2022</v>
      </c>
      <c r="P60" s="69"/>
      <c r="Q60" s="69"/>
      <c r="R60" s="69"/>
    </row>
    <row r="61" spans="1:18" ht="15.75" customHeight="1" x14ac:dyDescent="0.25">
      <c r="A61" s="46"/>
      <c r="B61" s="47"/>
      <c r="C61" s="46"/>
      <c r="D61" s="46"/>
      <c r="E61" s="46"/>
      <c r="F61" s="46"/>
      <c r="G61" s="46"/>
      <c r="H61" s="47"/>
      <c r="I61" s="46"/>
      <c r="J61" s="46"/>
      <c r="K61" s="46"/>
      <c r="L61" s="46"/>
      <c r="M61" s="46"/>
      <c r="N61" s="47"/>
      <c r="O61" s="46"/>
      <c r="P61" s="46"/>
      <c r="Q61" s="46"/>
      <c r="R61" s="46"/>
    </row>
    <row r="62" spans="1:18" x14ac:dyDescent="0.25">
      <c r="B62" s="1"/>
      <c r="C62" s="1"/>
      <c r="D62" s="1"/>
      <c r="E62" s="1"/>
      <c r="H62" s="1"/>
      <c r="I62" s="1"/>
      <c r="J62" s="1"/>
      <c r="K62" s="1"/>
    </row>
    <row r="63" spans="1:18" ht="21" x14ac:dyDescent="0.25">
      <c r="A63" s="14"/>
      <c r="B63" s="1"/>
      <c r="C63" s="68" t="str">
        <f>C$8</f>
        <v>I-IX 2022</v>
      </c>
      <c r="D63" s="68" t="str">
        <f>D$8</f>
        <v>I-IX 2023</v>
      </c>
      <c r="E63" s="1"/>
      <c r="F63" s="68" t="str">
        <f>F$8</f>
        <v>I-IX 23/
I-IX 22</v>
      </c>
      <c r="G63" s="14"/>
      <c r="H63" s="1"/>
      <c r="I63" s="68" t="str">
        <f>I$8</f>
        <v>X-XII 2022</v>
      </c>
      <c r="J63" s="68" t="str">
        <f>J$8</f>
        <v>X-XII 2023</v>
      </c>
      <c r="K63" s="1"/>
      <c r="L63" s="68" t="str">
        <f>L$8</f>
        <v>X-XII 23/
X-XII 22</v>
      </c>
      <c r="M63" s="14"/>
      <c r="O63" s="68" t="str">
        <f>O$8</f>
        <v>I-XII 2022</v>
      </c>
      <c r="P63" s="68" t="str">
        <f>P$8</f>
        <v>I-XII 2023</v>
      </c>
      <c r="R63" s="68" t="str">
        <f>R$8</f>
        <v>I-XII 23/
I-XII 22</v>
      </c>
    </row>
    <row r="64" spans="1:18" ht="13" x14ac:dyDescent="0.25">
      <c r="A64" s="13"/>
      <c r="B64" s="60" t="s">
        <v>40</v>
      </c>
      <c r="C64" s="35">
        <f>SUM(C65:C66,C68:C72)</f>
        <v>42380.719869500565</v>
      </c>
      <c r="D64" s="35">
        <f>SUM(D65:D66,D68:D72)</f>
        <v>52070.608363326726</v>
      </c>
      <c r="E64" s="1"/>
      <c r="F64" s="37">
        <f t="shared" ref="F64:F76" si="8">IF(C64,D64/C64-1,"")</f>
        <v>0.22863907275910922</v>
      </c>
      <c r="G64" s="13"/>
      <c r="H64" s="60" t="s">
        <v>40</v>
      </c>
      <c r="I64" s="35">
        <f>SUM(I65:I66,I68:I72)</f>
        <v>17201.837467931335</v>
      </c>
      <c r="J64" s="35">
        <f>SUM(J65:J66,J68:J72)</f>
        <v>21512.69099941077</v>
      </c>
      <c r="K64" s="1"/>
      <c r="L64" s="37">
        <f t="shared" ref="L64:L76" si="9">IF(I64,J64/I64-1,"")</f>
        <v>0.25060424733787756</v>
      </c>
      <c r="M64" s="13"/>
      <c r="N64" s="60" t="s">
        <v>40</v>
      </c>
      <c r="O64" s="35">
        <f>SUM(O65:O66,O68:O72)</f>
        <v>59582.557337431899</v>
      </c>
      <c r="P64" s="35">
        <f>SUM(P65:P66,P68:P72)</f>
        <v>73583.299362737496</v>
      </c>
      <c r="R64" s="34">
        <f t="shared" ref="R64:R76" si="10">IF(O64,P64/O64-1,"")</f>
        <v>0.23498054885451891</v>
      </c>
    </row>
    <row r="65" spans="1:18" x14ac:dyDescent="0.25">
      <c r="A65" s="13"/>
      <c r="B65" s="61" t="s">
        <v>41</v>
      </c>
      <c r="C65" s="39">
        <v>22363.846523790304</v>
      </c>
      <c r="D65" s="39">
        <v>29413.995509163331</v>
      </c>
      <c r="F65" s="37">
        <f t="shared" si="8"/>
        <v>0.31524760187712753</v>
      </c>
      <c r="G65" s="13"/>
      <c r="H65" s="61" t="s">
        <v>41</v>
      </c>
      <c r="I65" s="39">
        <f>O65-C65</f>
        <v>8850.3950150804012</v>
      </c>
      <c r="J65" s="39">
        <f>P65-D65</f>
        <v>13111.745531980785</v>
      </c>
      <c r="L65" s="37">
        <f t="shared" si="9"/>
        <v>0.48148704206302262</v>
      </c>
      <c r="M65" s="13"/>
      <c r="N65" s="61" t="s">
        <v>41</v>
      </c>
      <c r="O65" s="39">
        <v>31214.241538870705</v>
      </c>
      <c r="P65" s="39">
        <v>42525.741041144116</v>
      </c>
      <c r="Q65" s="2"/>
      <c r="R65" s="34">
        <f t="shared" si="10"/>
        <v>0.36238264793931774</v>
      </c>
    </row>
    <row r="66" spans="1:18" x14ac:dyDescent="0.25">
      <c r="A66" s="13"/>
      <c r="B66" s="61" t="s">
        <v>42</v>
      </c>
      <c r="C66" s="39">
        <v>4293.3262002914207</v>
      </c>
      <c r="D66" s="39">
        <v>5029.0691916299902</v>
      </c>
      <c r="F66" s="37">
        <f t="shared" si="8"/>
        <v>0.17136899387906501</v>
      </c>
      <c r="G66" s="13"/>
      <c r="H66" s="61" t="s">
        <v>42</v>
      </c>
      <c r="I66" s="39">
        <f>O66-C66</f>
        <v>1762.8441503055228</v>
      </c>
      <c r="J66" s="39">
        <f>P66-D66</f>
        <v>2602.7652262628499</v>
      </c>
      <c r="L66" s="37">
        <f t="shared" si="9"/>
        <v>0.47645793067512998</v>
      </c>
      <c r="M66" s="13"/>
      <c r="N66" s="61" t="s">
        <v>42</v>
      </c>
      <c r="O66" s="39">
        <v>6056.1703505969435</v>
      </c>
      <c r="P66" s="39">
        <v>7631.8344178928401</v>
      </c>
      <c r="Q66" s="2"/>
      <c r="R66" s="34">
        <f t="shared" si="10"/>
        <v>0.26017499113785436</v>
      </c>
    </row>
    <row r="67" spans="1:18" x14ac:dyDescent="0.25">
      <c r="A67" s="13"/>
      <c r="B67" s="61" t="s">
        <v>43</v>
      </c>
      <c r="C67" s="45">
        <f>SUM(C68:C71)</f>
        <v>15106.599430227188</v>
      </c>
      <c r="D67" s="45">
        <f>SUM(D68:D71)</f>
        <v>17012.329759238215</v>
      </c>
      <c r="F67" s="37">
        <f t="shared" si="8"/>
        <v>0.12615217195723094</v>
      </c>
      <c r="G67" s="13"/>
      <c r="H67" s="61" t="s">
        <v>43</v>
      </c>
      <c r="I67" s="45">
        <f>SUM(I68:I71)</f>
        <v>6428.173179139123</v>
      </c>
      <c r="J67" s="45">
        <f>SUM(J68:J71)</f>
        <v>5588.4845692487961</v>
      </c>
      <c r="L67" s="37">
        <f t="shared" si="9"/>
        <v>-0.13062632049418121</v>
      </c>
      <c r="M67" s="13"/>
      <c r="N67" s="61" t="s">
        <v>43</v>
      </c>
      <c r="O67" s="44">
        <f>SUM(O68:O71)</f>
        <v>21534.772609366315</v>
      </c>
      <c r="P67" s="44">
        <f>SUM(P68:P71)</f>
        <v>22600.814328487013</v>
      </c>
      <c r="Q67" s="2"/>
      <c r="R67" s="34">
        <f t="shared" si="10"/>
        <v>4.9503272612083871E-2</v>
      </c>
    </row>
    <row r="68" spans="1:18" x14ac:dyDescent="0.25">
      <c r="A68" s="13"/>
      <c r="B68" s="62" t="s">
        <v>44</v>
      </c>
      <c r="C68" s="39">
        <v>3168.0839188313548</v>
      </c>
      <c r="D68" s="39">
        <v>3212.6218419351012</v>
      </c>
      <c r="E68" s="26"/>
      <c r="F68" s="37">
        <f t="shared" si="8"/>
        <v>1.4058315450234504E-2</v>
      </c>
      <c r="G68" s="13"/>
      <c r="H68" s="62" t="s">
        <v>44</v>
      </c>
      <c r="I68" s="39">
        <f t="shared" ref="I68:J76" si="11">O68-C68</f>
        <v>1230.2692180172471</v>
      </c>
      <c r="J68" s="39">
        <f t="shared" si="11"/>
        <v>1119.7494583397233</v>
      </c>
      <c r="K68" s="26"/>
      <c r="L68" s="37">
        <f t="shared" si="9"/>
        <v>-8.9833800650269025E-2</v>
      </c>
      <c r="M68" s="13"/>
      <c r="N68" s="62" t="s">
        <v>44</v>
      </c>
      <c r="O68" s="39">
        <v>4398.3531368486019</v>
      </c>
      <c r="P68" s="39">
        <v>4332.3713002748245</v>
      </c>
      <c r="Q68" s="26"/>
      <c r="R68" s="34">
        <f t="shared" si="10"/>
        <v>-1.5001486811277998E-2</v>
      </c>
    </row>
    <row r="69" spans="1:18" x14ac:dyDescent="0.25">
      <c r="A69" s="13"/>
      <c r="B69" s="62" t="s">
        <v>45</v>
      </c>
      <c r="C69" s="39">
        <v>7575.0332210257666</v>
      </c>
      <c r="D69" s="39">
        <v>9146.2808534320939</v>
      </c>
      <c r="E69" s="26"/>
      <c r="F69" s="37">
        <f t="shared" si="8"/>
        <v>0.20742452033676462</v>
      </c>
      <c r="G69" s="13"/>
      <c r="H69" s="62" t="s">
        <v>45</v>
      </c>
      <c r="I69" s="39">
        <f t="shared" si="11"/>
        <v>3610.1534723853611</v>
      </c>
      <c r="J69" s="39">
        <f t="shared" si="11"/>
        <v>3106.6675771889804</v>
      </c>
      <c r="K69" s="26"/>
      <c r="L69" s="37">
        <f t="shared" si="9"/>
        <v>-0.13946384801854672</v>
      </c>
      <c r="M69" s="13"/>
      <c r="N69" s="62" t="s">
        <v>45</v>
      </c>
      <c r="O69" s="39">
        <v>11185.186693411128</v>
      </c>
      <c r="P69" s="39">
        <v>12252.948430621074</v>
      </c>
      <c r="Q69" s="26"/>
      <c r="R69" s="34">
        <f t="shared" si="10"/>
        <v>9.5462129196192569E-2</v>
      </c>
    </row>
    <row r="70" spans="1:18" x14ac:dyDescent="0.25">
      <c r="A70" s="13"/>
      <c r="B70" s="62" t="s">
        <v>46</v>
      </c>
      <c r="C70" s="39">
        <v>3697.6017766951995</v>
      </c>
      <c r="D70" s="39">
        <v>3727.628165979846</v>
      </c>
      <c r="E70" s="26"/>
      <c r="F70" s="37">
        <f t="shared" si="8"/>
        <v>8.1205038016514131E-3</v>
      </c>
      <c r="G70" s="13"/>
      <c r="H70" s="62" t="s">
        <v>46</v>
      </c>
      <c r="I70" s="39">
        <f t="shared" si="11"/>
        <v>1407.9700807256663</v>
      </c>
      <c r="J70" s="39">
        <f t="shared" si="11"/>
        <v>1129.8342202552931</v>
      </c>
      <c r="K70" s="26"/>
      <c r="L70" s="37">
        <f t="shared" si="9"/>
        <v>-0.19754387133498053</v>
      </c>
      <c r="M70" s="13"/>
      <c r="N70" s="62" t="s">
        <v>46</v>
      </c>
      <c r="O70" s="39">
        <v>5105.5718574208659</v>
      </c>
      <c r="P70" s="39">
        <v>4857.4623862351391</v>
      </c>
      <c r="Q70" s="26"/>
      <c r="R70" s="34">
        <f t="shared" si="10"/>
        <v>-4.8595823957526707E-2</v>
      </c>
    </row>
    <row r="71" spans="1:18" x14ac:dyDescent="0.25">
      <c r="A71" s="13"/>
      <c r="B71" s="62" t="s">
        <v>47</v>
      </c>
      <c r="C71" s="39">
        <v>665.88051367486923</v>
      </c>
      <c r="D71" s="39">
        <v>925.79889789117419</v>
      </c>
      <c r="E71" s="26"/>
      <c r="F71" s="37">
        <f t="shared" si="8"/>
        <v>0.39033787425594468</v>
      </c>
      <c r="G71" s="13"/>
      <c r="H71" s="62" t="s">
        <v>47</v>
      </c>
      <c r="I71" s="39">
        <f t="shared" si="11"/>
        <v>179.7804080108491</v>
      </c>
      <c r="J71" s="39">
        <f t="shared" si="11"/>
        <v>232.23331346479836</v>
      </c>
      <c r="K71" s="26"/>
      <c r="L71" s="37">
        <f t="shared" si="9"/>
        <v>0.29176096569312437</v>
      </c>
      <c r="M71" s="13"/>
      <c r="N71" s="62" t="s">
        <v>47</v>
      </c>
      <c r="O71" s="39">
        <v>845.66092168571834</v>
      </c>
      <c r="P71" s="39">
        <v>1158.0322113559725</v>
      </c>
      <c r="Q71" s="26"/>
      <c r="R71" s="34">
        <f t="shared" si="10"/>
        <v>0.36938125158672519</v>
      </c>
    </row>
    <row r="72" spans="1:18" x14ac:dyDescent="0.25">
      <c r="A72" s="13"/>
      <c r="B72" s="61" t="s">
        <v>48</v>
      </c>
      <c r="C72" s="39">
        <v>616.94771519165056</v>
      </c>
      <c r="D72" s="39">
        <v>615.21390329518715</v>
      </c>
      <c r="F72" s="37">
        <f t="shared" si="8"/>
        <v>-2.8103060498810839E-3</v>
      </c>
      <c r="G72" s="13"/>
      <c r="H72" s="61" t="s">
        <v>48</v>
      </c>
      <c r="I72" s="39">
        <f t="shared" si="11"/>
        <v>160.42512340628673</v>
      </c>
      <c r="J72" s="39">
        <f t="shared" si="11"/>
        <v>209.69567191833937</v>
      </c>
      <c r="L72" s="37">
        <f t="shared" si="9"/>
        <v>0.3071248908269304</v>
      </c>
      <c r="M72" s="13"/>
      <c r="N72" s="61" t="s">
        <v>48</v>
      </c>
      <c r="O72" s="39">
        <v>777.37283859793729</v>
      </c>
      <c r="P72" s="39">
        <v>824.90957521352652</v>
      </c>
      <c r="Q72" s="2"/>
      <c r="R72" s="34">
        <f t="shared" si="10"/>
        <v>6.1150498519251251E-2</v>
      </c>
    </row>
    <row r="73" spans="1:18" ht="13" x14ac:dyDescent="0.25">
      <c r="A73" s="13"/>
      <c r="B73" s="60" t="s">
        <v>1</v>
      </c>
      <c r="C73" s="35">
        <v>18625.052023762815</v>
      </c>
      <c r="D73" s="35">
        <v>18101.78119186718</v>
      </c>
      <c r="E73" s="1"/>
      <c r="F73" s="37">
        <f t="shared" si="8"/>
        <v>-2.8094999747008464E-2</v>
      </c>
      <c r="G73" s="13"/>
      <c r="H73" s="60" t="s">
        <v>1</v>
      </c>
      <c r="I73" s="35">
        <f t="shared" si="11"/>
        <v>6431.5966023379951</v>
      </c>
      <c r="J73" s="35">
        <f t="shared" si="11"/>
        <v>6929.9766692863122</v>
      </c>
      <c r="K73" s="1"/>
      <c r="L73" s="37">
        <f t="shared" si="9"/>
        <v>7.7489323065931703E-2</v>
      </c>
      <c r="M73" s="13"/>
      <c r="N73" s="60" t="s">
        <v>1</v>
      </c>
      <c r="O73" s="35">
        <v>25056.64862610081</v>
      </c>
      <c r="P73" s="35">
        <v>25031.757861153492</v>
      </c>
      <c r="R73" s="34">
        <f t="shared" si="10"/>
        <v>-9.933796541884421E-4</v>
      </c>
    </row>
    <row r="74" spans="1:18" ht="13" x14ac:dyDescent="0.25">
      <c r="A74" s="13"/>
      <c r="B74" s="60" t="s">
        <v>0</v>
      </c>
      <c r="C74" s="35">
        <v>782.37610707095155</v>
      </c>
      <c r="D74" s="35">
        <v>739.66799833897994</v>
      </c>
      <c r="E74" s="1"/>
      <c r="F74" s="37">
        <f t="shared" si="8"/>
        <v>-5.458769554180487E-2</v>
      </c>
      <c r="G74" s="13"/>
      <c r="H74" s="60" t="s">
        <v>0</v>
      </c>
      <c r="I74" s="35">
        <f t="shared" si="11"/>
        <v>297.17012924493019</v>
      </c>
      <c r="J74" s="35">
        <f t="shared" si="11"/>
        <v>295.45749782654912</v>
      </c>
      <c r="K74" s="1"/>
      <c r="L74" s="37">
        <f t="shared" si="9"/>
        <v>-5.7631344803484863E-3</v>
      </c>
      <c r="M74" s="13"/>
      <c r="N74" s="60" t="s">
        <v>0</v>
      </c>
      <c r="O74" s="35">
        <v>1079.5462363158817</v>
      </c>
      <c r="P74" s="35">
        <v>1035.1254961655291</v>
      </c>
      <c r="R74" s="34">
        <f t="shared" si="10"/>
        <v>-4.1147603183672166E-2</v>
      </c>
    </row>
    <row r="75" spans="1:18" ht="13" x14ac:dyDescent="0.25">
      <c r="A75" s="13"/>
      <c r="B75" s="60" t="s">
        <v>49</v>
      </c>
      <c r="C75" s="35">
        <v>859.14955042449583</v>
      </c>
      <c r="D75" s="35">
        <v>1265.8110278123972</v>
      </c>
      <c r="E75" s="1"/>
      <c r="F75" s="37">
        <f t="shared" si="8"/>
        <v>0.47333025686502972</v>
      </c>
      <c r="G75" s="13"/>
      <c r="H75" s="60" t="s">
        <v>49</v>
      </c>
      <c r="I75" s="35">
        <f t="shared" si="11"/>
        <v>217.5886679291259</v>
      </c>
      <c r="J75" s="35">
        <f t="shared" si="11"/>
        <v>392.80035040547273</v>
      </c>
      <c r="K75" s="1"/>
      <c r="L75" s="37">
        <f t="shared" si="9"/>
        <v>0.80524268172558355</v>
      </c>
      <c r="M75" s="13"/>
      <c r="N75" s="60" t="s">
        <v>49</v>
      </c>
      <c r="O75" s="35">
        <v>1076.7382183536217</v>
      </c>
      <c r="P75" s="35">
        <v>1658.61137821787</v>
      </c>
      <c r="R75" s="34">
        <f t="shared" si="10"/>
        <v>0.54040355394271877</v>
      </c>
    </row>
    <row r="76" spans="1:18" ht="13" x14ac:dyDescent="0.25">
      <c r="A76" s="13"/>
      <c r="B76" s="60" t="s">
        <v>48</v>
      </c>
      <c r="C76" s="35">
        <v>497.05907782013799</v>
      </c>
      <c r="D76" s="35">
        <v>378.25752514233989</v>
      </c>
      <c r="E76" s="1"/>
      <c r="F76" s="37">
        <f t="shared" si="8"/>
        <v>-0.23900891861547835</v>
      </c>
      <c r="G76" s="13"/>
      <c r="H76" s="60" t="s">
        <v>48</v>
      </c>
      <c r="I76" s="35">
        <f t="shared" si="11"/>
        <v>202.30712973404536</v>
      </c>
      <c r="J76" s="35">
        <f t="shared" si="11"/>
        <v>137.27611770023736</v>
      </c>
      <c r="K76" s="1"/>
      <c r="L76" s="37">
        <f t="shared" si="9"/>
        <v>-0.32144696096127856</v>
      </c>
      <c r="M76" s="13"/>
      <c r="N76" s="60" t="s">
        <v>48</v>
      </c>
      <c r="O76" s="35">
        <v>699.36620755418335</v>
      </c>
      <c r="P76" s="35">
        <v>515.53364284257725</v>
      </c>
      <c r="R76" s="34">
        <f t="shared" si="10"/>
        <v>-0.26285594403324619</v>
      </c>
    </row>
    <row r="77" spans="1:18" ht="11.25" customHeight="1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R77" s="1"/>
    </row>
    <row r="78" spans="1:18" ht="16" thickBot="1" x14ac:dyDescent="0.3">
      <c r="A78" s="10"/>
      <c r="B78" s="63" t="s">
        <v>58</v>
      </c>
      <c r="C78" s="24">
        <f>C64+C73+C74+C75+C76</f>
        <v>63144.356628578964</v>
      </c>
      <c r="D78" s="23">
        <f>D64+D73+D74+D75+D76</f>
        <v>72556.126106487616</v>
      </c>
      <c r="E78" s="1"/>
      <c r="F78" s="22">
        <f>IF(C78,D78/C78-1,"")</f>
        <v>0.14905163312169867</v>
      </c>
      <c r="G78" s="10"/>
      <c r="H78" s="63" t="s">
        <v>58</v>
      </c>
      <c r="I78" s="24">
        <f>I64+I73+I74+I75+I76</f>
        <v>24350.49999717743</v>
      </c>
      <c r="J78" s="23">
        <f>J64+J73+J74+J75+J76</f>
        <v>29268.201634629339</v>
      </c>
      <c r="K78" s="1"/>
      <c r="L78" s="22">
        <f>IF(I78,J78/I78-1,"")</f>
        <v>0.20195485259119694</v>
      </c>
      <c r="M78" s="10"/>
      <c r="N78" s="63" t="s">
        <v>58</v>
      </c>
      <c r="O78" s="24">
        <f>SUM(O64,O73:O76)</f>
        <v>87494.856625756394</v>
      </c>
      <c r="P78" s="23">
        <f>SUM(P64,P73:P76)</f>
        <v>101824.32774111698</v>
      </c>
      <c r="R78" s="33">
        <f>IF(O78,P78/O78-1,"")</f>
        <v>0.16377501110325077</v>
      </c>
    </row>
    <row r="79" spans="1:18" ht="6" customHeight="1" thickBot="1" x14ac:dyDescent="0.3">
      <c r="A79" s="9"/>
      <c r="B79" s="64"/>
      <c r="C79" s="29"/>
      <c r="D79" s="29"/>
      <c r="E79" s="28"/>
      <c r="F79" s="9"/>
      <c r="G79" s="9"/>
      <c r="H79" s="64"/>
      <c r="I79" s="29"/>
      <c r="J79" s="29"/>
      <c r="K79" s="28"/>
      <c r="L79" s="9"/>
      <c r="M79" s="9"/>
      <c r="N79" s="64"/>
      <c r="O79" s="29"/>
      <c r="P79" s="29"/>
      <c r="Q79" s="28"/>
      <c r="R79" s="9"/>
    </row>
    <row r="80" spans="1:18" ht="16.5" customHeight="1" thickBot="1" x14ac:dyDescent="0.3">
      <c r="A80" s="1"/>
      <c r="B80" s="65" t="s">
        <v>59</v>
      </c>
      <c r="C80" s="24">
        <v>270.75246428581181</v>
      </c>
      <c r="D80" s="23">
        <v>549.89537019534782</v>
      </c>
      <c r="E80" s="26"/>
      <c r="F80" s="22">
        <f>IF(C80,D80/C80-1,"")</f>
        <v>1.0309893453633245</v>
      </c>
      <c r="G80" s="26"/>
      <c r="H80" s="65" t="s">
        <v>59</v>
      </c>
      <c r="I80" s="24">
        <v>350.59388041282091</v>
      </c>
      <c r="J80" s="23">
        <v>140.63439517565314</v>
      </c>
      <c r="K80" s="26"/>
      <c r="L80" s="22">
        <f>IF(I80,J80/I80-1,"")</f>
        <v>-0.5988680834643848</v>
      </c>
      <c r="M80" s="1"/>
      <c r="N80" s="65" t="s">
        <v>59</v>
      </c>
      <c r="O80" s="24">
        <v>621.34634469863272</v>
      </c>
      <c r="P80" s="23">
        <v>690.52976537100096</v>
      </c>
      <c r="R80" s="22">
        <f>IF(O80,P80/O80-1,"")</f>
        <v>0.111344375423861</v>
      </c>
    </row>
    <row r="81" spans="1:18" ht="6" customHeight="1" thickBot="1" x14ac:dyDescent="0.3">
      <c r="A81" s="9"/>
      <c r="B81" s="67"/>
      <c r="C81" s="11"/>
      <c r="D81" s="11"/>
      <c r="E81" s="32"/>
      <c r="F81" s="31"/>
      <c r="G81" s="31"/>
      <c r="H81" s="67"/>
      <c r="I81" s="11"/>
      <c r="J81" s="11"/>
      <c r="K81" s="32"/>
      <c r="L81" s="31"/>
      <c r="M81" s="9"/>
      <c r="N81" s="67"/>
      <c r="O81" s="29"/>
      <c r="P81" s="29"/>
      <c r="Q81" s="28"/>
      <c r="R81" s="9"/>
    </row>
    <row r="82" spans="1:18" ht="16.5" customHeight="1" thickBot="1" x14ac:dyDescent="0.3">
      <c r="A82" s="1"/>
      <c r="B82" s="66" t="s">
        <v>60</v>
      </c>
      <c r="C82" s="24">
        <f>C78+C80</f>
        <v>63415.109092864775</v>
      </c>
      <c r="D82" s="24">
        <f>D78+D80</f>
        <v>73106.021476682959</v>
      </c>
      <c r="E82" s="26"/>
      <c r="F82" s="22">
        <f>IF(C82,D82/C82-1,"")</f>
        <v>0.15281708921491965</v>
      </c>
      <c r="G82" s="26"/>
      <c r="H82" s="66" t="s">
        <v>60</v>
      </c>
      <c r="I82" s="24">
        <f>I80+I78</f>
        <v>24701.09387759025</v>
      </c>
      <c r="J82" s="23">
        <f>J80+J78</f>
        <v>29408.836029804992</v>
      </c>
      <c r="K82" s="26"/>
      <c r="L82" s="22">
        <f>IF(I82,J82/I82-1,"")</f>
        <v>0.19058840776625607</v>
      </c>
      <c r="M82" s="1"/>
      <c r="N82" s="66" t="s">
        <v>60</v>
      </c>
      <c r="O82" s="24">
        <f>O78+O80</f>
        <v>88116.202970455022</v>
      </c>
      <c r="P82" s="23">
        <f>P78+P80</f>
        <v>102514.85750648798</v>
      </c>
      <c r="R82" s="22">
        <f>IF(O82,P82/O82-1,"")</f>
        <v>0.16340529948686933</v>
      </c>
    </row>
    <row r="83" spans="1:18" ht="18" customHeight="1" x14ac:dyDescent="0.25">
      <c r="A83" s="1"/>
      <c r="B83" s="20"/>
      <c r="C83" s="18"/>
      <c r="D83" s="18"/>
      <c r="E83" s="20"/>
      <c r="F83" s="20"/>
      <c r="G83" s="20"/>
      <c r="H83" s="20"/>
      <c r="I83" s="18"/>
      <c r="J83" s="18"/>
      <c r="K83" s="20"/>
      <c r="L83" s="20"/>
      <c r="M83" s="20"/>
      <c r="N83" s="21"/>
      <c r="O83" s="18"/>
      <c r="P83" s="18"/>
      <c r="Q83" s="20"/>
      <c r="R83" s="15"/>
    </row>
    <row r="84" spans="1:18" ht="18" customHeight="1" x14ac:dyDescent="0.25">
      <c r="A84" s="1"/>
      <c r="B84" s="20" t="s">
        <v>61</v>
      </c>
      <c r="C84" s="18"/>
      <c r="D84" s="18"/>
      <c r="E84" s="20"/>
      <c r="F84" s="20"/>
      <c r="G84" s="20"/>
      <c r="H84" s="20"/>
      <c r="I84" s="18"/>
      <c r="J84" s="18"/>
      <c r="K84" s="20"/>
      <c r="L84" s="20"/>
      <c r="M84" s="20"/>
      <c r="N84" s="19"/>
      <c r="O84" s="18"/>
      <c r="P84" s="18"/>
      <c r="Q84" s="17"/>
      <c r="R84" s="16"/>
    </row>
    <row r="85" spans="1:18" s="3" customFormat="1" ht="13" x14ac:dyDescent="0.3">
      <c r="A85" s="4"/>
      <c r="B85" s="8"/>
      <c r="C85" s="8"/>
      <c r="D85" s="8"/>
      <c r="E85" s="8"/>
      <c r="F85" s="8"/>
      <c r="G85" s="8"/>
      <c r="H85" s="7"/>
      <c r="I85" s="6"/>
      <c r="J85" s="7"/>
      <c r="K85" s="6"/>
      <c r="L85" s="7"/>
      <c r="M85" s="6"/>
      <c r="R85" s="4"/>
    </row>
    <row r="86" spans="1:18" s="3" customFormat="1" x14ac:dyDescent="0.25">
      <c r="A86" s="4"/>
      <c r="B86" s="5"/>
      <c r="C86" s="5"/>
      <c r="D86" s="5"/>
      <c r="E86" s="5"/>
      <c r="F86" s="5"/>
      <c r="G86" s="5"/>
      <c r="H86" s="4"/>
      <c r="I86" s="4"/>
      <c r="J86" s="4"/>
      <c r="K86" s="4"/>
      <c r="L86" s="4"/>
      <c r="M86" s="4"/>
      <c r="R86" s="4"/>
    </row>
    <row r="87" spans="1:18" s="3" customForma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R87" s="4"/>
    </row>
  </sheetData>
  <mergeCells count="9">
    <mergeCell ref="C60:F60"/>
    <mergeCell ref="I60:L60"/>
    <mergeCell ref="O60:R60"/>
    <mergeCell ref="C5:F5"/>
    <mergeCell ref="I5:L5"/>
    <mergeCell ref="O5:R5"/>
    <mergeCell ref="C33:F33"/>
    <mergeCell ref="I33:L33"/>
    <mergeCell ref="O33:R33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0F35-7116-47E7-98FB-4F4CC11A3496}">
  <sheetPr>
    <tabColor theme="4" tint="0.39997558519241921"/>
    <pageSetUpPr fitToPage="1"/>
  </sheetPr>
  <dimension ref="A1:S85"/>
  <sheetViews>
    <sheetView showGridLines="0" zoomScaleNormal="100" workbookViewId="0">
      <selection activeCell="R63" sqref="R63"/>
    </sheetView>
  </sheetViews>
  <sheetFormatPr defaultColWidth="9.1796875" defaultRowHeight="12.5" outlineLevelRow="1" x14ac:dyDescent="0.25"/>
  <cols>
    <col min="1" max="1" width="6.26953125" style="2" customWidth="1"/>
    <col min="2" max="2" width="37" style="2" bestFit="1" customWidth="1"/>
    <col min="3" max="4" width="10.453125" style="2" customWidth="1"/>
    <col min="5" max="5" width="8.26953125" style="2" customWidth="1"/>
    <col min="6" max="6" width="9.81640625" style="2" customWidth="1"/>
    <col min="7" max="7" width="11" style="2" customWidth="1"/>
    <col min="8" max="8" width="37" style="2" bestFit="1" customWidth="1"/>
    <col min="9" max="9" width="10.453125" style="2" customWidth="1"/>
    <col min="10" max="10" width="11.1796875" style="2" customWidth="1"/>
    <col min="11" max="11" width="9.26953125" style="2" customWidth="1"/>
    <col min="12" max="12" width="11.7265625" style="2" customWidth="1"/>
    <col min="13" max="13" width="10" style="2" customWidth="1"/>
    <col min="14" max="14" width="31.1796875" style="1" customWidth="1"/>
    <col min="15" max="15" width="11.1796875" style="1" customWidth="1"/>
    <col min="16" max="16" width="12.1796875" style="1" customWidth="1"/>
    <col min="17" max="17" width="5.54296875" style="1" customWidth="1"/>
    <col min="18" max="18" width="10" style="2" bestFit="1" customWidth="1"/>
    <col min="19" max="19" width="9" style="1" customWidth="1"/>
    <col min="20" max="20" width="10.453125" style="1" customWidth="1"/>
    <col min="21" max="23" width="9.1796875" style="1"/>
    <col min="24" max="24" width="8.453125" style="1" customWidth="1"/>
    <col min="25" max="25" width="2.453125" style="1" customWidth="1"/>
    <col min="26" max="16384" width="9.1796875" style="1"/>
  </cols>
  <sheetData>
    <row r="1" spans="1:19" s="56" customFormat="1" ht="18" x14ac:dyDescent="0.25">
      <c r="A1" s="54"/>
      <c r="B1" s="55" t="s">
        <v>35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R1" s="54"/>
    </row>
    <row r="2" spans="1:19" s="56" customFormat="1" ht="20" x14ac:dyDescent="0.3">
      <c r="B2" s="70" t="s">
        <v>36</v>
      </c>
      <c r="C2" s="71"/>
      <c r="D2" s="71"/>
      <c r="E2" s="71"/>
      <c r="F2" s="71"/>
      <c r="G2" s="57"/>
      <c r="I2" s="58"/>
      <c r="K2" s="54"/>
      <c r="L2" s="54"/>
      <c r="Q2" s="54"/>
      <c r="S2" s="54"/>
    </row>
    <row r="3" spans="1:19" ht="18" x14ac:dyDescent="0.25">
      <c r="B3" s="48" t="s">
        <v>22</v>
      </c>
    </row>
    <row r="4" spans="1:19" ht="18" x14ac:dyDescent="0.25">
      <c r="B4" s="48"/>
    </row>
    <row r="5" spans="1:19" ht="45" customHeight="1" x14ac:dyDescent="0.25">
      <c r="A5" s="46"/>
      <c r="B5" s="1"/>
      <c r="C5" s="69" t="s">
        <v>23</v>
      </c>
      <c r="D5" s="69"/>
      <c r="E5" s="69"/>
      <c r="F5" s="69"/>
      <c r="G5" s="46"/>
      <c r="H5" s="1"/>
      <c r="I5" s="69" t="s">
        <v>24</v>
      </c>
      <c r="J5" s="69"/>
      <c r="K5" s="69"/>
      <c r="L5" s="69"/>
      <c r="M5" s="46"/>
      <c r="O5" s="69" t="s">
        <v>25</v>
      </c>
      <c r="P5" s="69"/>
      <c r="Q5" s="69"/>
      <c r="R5" s="69"/>
    </row>
    <row r="6" spans="1:19" ht="15.75" customHeight="1" x14ac:dyDescent="0.25">
      <c r="A6" s="46"/>
      <c r="B6" s="47"/>
      <c r="C6" s="46"/>
      <c r="D6" s="46"/>
      <c r="E6" s="46"/>
      <c r="F6" s="46"/>
      <c r="G6" s="46"/>
      <c r="H6" s="47"/>
      <c r="I6" s="46"/>
      <c r="J6" s="46"/>
      <c r="K6" s="46"/>
      <c r="L6" s="46"/>
      <c r="M6" s="46"/>
      <c r="N6" s="47"/>
      <c r="O6" s="46"/>
      <c r="P6" s="46"/>
      <c r="Q6" s="46"/>
      <c r="R6" s="46"/>
    </row>
    <row r="7" spans="1:19" x14ac:dyDescent="0.25">
      <c r="B7" s="1"/>
      <c r="C7" s="1"/>
      <c r="D7" s="1"/>
      <c r="E7" s="1"/>
      <c r="H7" s="1"/>
      <c r="I7" s="1"/>
      <c r="J7" s="1"/>
      <c r="K7" s="1"/>
    </row>
    <row r="8" spans="1:19" ht="21" x14ac:dyDescent="0.25">
      <c r="A8" s="14"/>
      <c r="B8" s="1"/>
      <c r="C8" s="68" t="s">
        <v>26</v>
      </c>
      <c r="D8" s="68" t="s">
        <v>27</v>
      </c>
      <c r="E8" s="1"/>
      <c r="F8" s="68" t="s">
        <v>28</v>
      </c>
      <c r="G8" s="14"/>
      <c r="H8" s="1"/>
      <c r="I8" s="68" t="s">
        <v>29</v>
      </c>
      <c r="J8" s="68" t="s">
        <v>30</v>
      </c>
      <c r="K8" s="1"/>
      <c r="L8" s="68" t="s">
        <v>31</v>
      </c>
      <c r="M8" s="14"/>
      <c r="O8" s="68" t="s">
        <v>32</v>
      </c>
      <c r="P8" s="68" t="s">
        <v>33</v>
      </c>
      <c r="R8" s="68" t="s">
        <v>34</v>
      </c>
    </row>
    <row r="9" spans="1:19" ht="13" x14ac:dyDescent="0.25">
      <c r="A9" s="13"/>
      <c r="B9" s="36" t="s">
        <v>15</v>
      </c>
      <c r="C9" s="35">
        <f>SUM(C10:C11,C13:C17)</f>
        <v>40069.422986495818</v>
      </c>
      <c r="D9" s="35">
        <f>SUM(D10:D11,D13:D17)</f>
        <v>48670.038027645292</v>
      </c>
      <c r="E9" s="1"/>
      <c r="F9" s="37">
        <f t="shared" ref="F9:F21" si="0">IF(C9,D9/C9-1,"")</f>
        <v>0.21464284734142658</v>
      </c>
      <c r="G9" s="13"/>
      <c r="H9" s="38" t="s">
        <v>15</v>
      </c>
      <c r="I9" s="35">
        <f>SUM(I10:I11,I13:I17)</f>
        <v>16321.27621131663</v>
      </c>
      <c r="J9" s="35">
        <f>SUM(J10:J11,J13:J17)</f>
        <v>20233.630999310404</v>
      </c>
      <c r="K9" s="1"/>
      <c r="L9" s="37">
        <f t="shared" ref="L9:L21" si="1">IF(I9,J9/I9-1,"")</f>
        <v>0.23970887676547492</v>
      </c>
      <c r="M9" s="13"/>
      <c r="N9" s="36" t="s">
        <v>15</v>
      </c>
      <c r="O9" s="35">
        <f>SUM(O10:O11,O13:O17)</f>
        <v>56390.69919781245</v>
      </c>
      <c r="P9" s="35">
        <f>SUM(P10:P11,P13:P17)</f>
        <v>68903.669026955686</v>
      </c>
      <c r="R9" s="34">
        <f t="shared" ref="R9:R21" si="2">IF(O9,P9/O9-1,"")</f>
        <v>0.22189775986371618</v>
      </c>
    </row>
    <row r="10" spans="1:19" x14ac:dyDescent="0.25">
      <c r="A10" s="13"/>
      <c r="B10" s="40" t="s">
        <v>14</v>
      </c>
      <c r="C10" s="39">
        <v>21361.930892874014</v>
      </c>
      <c r="D10" s="39">
        <v>27698.44289583006</v>
      </c>
      <c r="F10" s="37">
        <f t="shared" si="0"/>
        <v>0.29662636934518871</v>
      </c>
      <c r="G10" s="13"/>
      <c r="H10" s="41" t="s">
        <v>14</v>
      </c>
      <c r="I10" s="39">
        <f>O10-C10</f>
        <v>8466.7059939832325</v>
      </c>
      <c r="J10" s="39">
        <f>P10-D10</f>
        <v>12585.407450195107</v>
      </c>
      <c r="L10" s="37">
        <f t="shared" si="1"/>
        <v>0.48645854233497454</v>
      </c>
      <c r="M10" s="13"/>
      <c r="N10" s="40" t="s">
        <v>14</v>
      </c>
      <c r="O10" s="39">
        <v>29828.636886857246</v>
      </c>
      <c r="P10" s="39">
        <v>40283.850346025167</v>
      </c>
      <c r="Q10" s="2"/>
      <c r="R10" s="34">
        <f t="shared" si="2"/>
        <v>0.35050926057484633</v>
      </c>
    </row>
    <row r="11" spans="1:19" x14ac:dyDescent="0.25">
      <c r="A11" s="13"/>
      <c r="B11" s="40" t="s">
        <v>13</v>
      </c>
      <c r="C11" s="39">
        <v>4079.1217981222858</v>
      </c>
      <c r="D11" s="39">
        <v>4772.3124609728175</v>
      </c>
      <c r="F11" s="37">
        <f t="shared" si="0"/>
        <v>0.16993625029035009</v>
      </c>
      <c r="G11" s="13"/>
      <c r="H11" s="41" t="s">
        <v>13</v>
      </c>
      <c r="I11" s="39">
        <f>O11-C11</f>
        <v>1685.1089181029643</v>
      </c>
      <c r="J11" s="39">
        <f>P11-D11</f>
        <v>2444.0929227493352</v>
      </c>
      <c r="L11" s="37">
        <f t="shared" si="1"/>
        <v>0.45040649686953671</v>
      </c>
      <c r="M11" s="13"/>
      <c r="N11" s="40" t="s">
        <v>13</v>
      </c>
      <c r="O11" s="39">
        <v>5764.23071622525</v>
      </c>
      <c r="P11" s="39">
        <v>7216.4053837221527</v>
      </c>
      <c r="Q11" s="2"/>
      <c r="R11" s="34">
        <f t="shared" si="2"/>
        <v>0.25192861614808337</v>
      </c>
    </row>
    <row r="12" spans="1:19" x14ac:dyDescent="0.25">
      <c r="A12" s="13"/>
      <c r="B12" s="40" t="s">
        <v>12</v>
      </c>
      <c r="C12" s="45">
        <f>SUM(C13:C16)</f>
        <v>14039.838980696977</v>
      </c>
      <c r="D12" s="45">
        <f>SUM(D13:D16)</f>
        <v>15613.148695057069</v>
      </c>
      <c r="F12" s="37">
        <f t="shared" si="0"/>
        <v>0.11206038164135612</v>
      </c>
      <c r="G12" s="13"/>
      <c r="H12" s="41" t="s">
        <v>12</v>
      </c>
      <c r="I12" s="45">
        <f>SUM(I13:I16)</f>
        <v>6015.6624546355106</v>
      </c>
      <c r="J12" s="45">
        <f>SUM(J13:J16)</f>
        <v>5005.5224864596048</v>
      </c>
      <c r="L12" s="37">
        <f t="shared" si="1"/>
        <v>-0.16791832583583854</v>
      </c>
      <c r="M12" s="13"/>
      <c r="N12" s="40" t="s">
        <v>12</v>
      </c>
      <c r="O12" s="44">
        <f>SUM(O13:O16)</f>
        <v>20055.501435332488</v>
      </c>
      <c r="P12" s="44">
        <f>SUM(P13:P16)</f>
        <v>20618.671181516671</v>
      </c>
      <c r="Q12" s="2"/>
      <c r="R12" s="34">
        <f t="shared" si="2"/>
        <v>2.8080561735146947E-2</v>
      </c>
    </row>
    <row r="13" spans="1:19" x14ac:dyDescent="0.25">
      <c r="A13" s="13"/>
      <c r="B13" s="42" t="s">
        <v>11</v>
      </c>
      <c r="C13" s="39">
        <v>3082.0173411113942</v>
      </c>
      <c r="D13" s="39">
        <v>3075.310390307362</v>
      </c>
      <c r="E13" s="26"/>
      <c r="F13" s="37">
        <f t="shared" si="0"/>
        <v>-2.1761560892494813E-3</v>
      </c>
      <c r="G13" s="13"/>
      <c r="H13" s="43" t="s">
        <v>11</v>
      </c>
      <c r="I13" s="39">
        <f t="shared" ref="I13:I21" si="3">O13-C13</f>
        <v>1208.3515206278248</v>
      </c>
      <c r="J13" s="39">
        <f t="shared" ref="J13:J21" si="4">P13-D13</f>
        <v>1073.3256734529227</v>
      </c>
      <c r="K13" s="26"/>
      <c r="L13" s="37">
        <f t="shared" si="1"/>
        <v>-0.11174384677791982</v>
      </c>
      <c r="M13" s="13"/>
      <c r="N13" s="42" t="s">
        <v>11</v>
      </c>
      <c r="O13" s="39">
        <v>4290.368861739219</v>
      </c>
      <c r="P13" s="39">
        <v>4148.6360637602847</v>
      </c>
      <c r="Q13" s="26"/>
      <c r="R13" s="34">
        <f t="shared" si="2"/>
        <v>-3.3035107830210908E-2</v>
      </c>
    </row>
    <row r="14" spans="1:19" x14ac:dyDescent="0.25">
      <c r="A14" s="13"/>
      <c r="B14" s="42" t="s">
        <v>10</v>
      </c>
      <c r="C14" s="39">
        <v>6942.732679807511</v>
      </c>
      <c r="D14" s="39">
        <v>8287.4117009998499</v>
      </c>
      <c r="E14" s="26"/>
      <c r="F14" s="37">
        <f t="shared" si="0"/>
        <v>0.19368152040525066</v>
      </c>
      <c r="G14" s="13"/>
      <c r="H14" s="43" t="s">
        <v>10</v>
      </c>
      <c r="I14" s="39">
        <f t="shared" si="3"/>
        <v>3348.7950126358292</v>
      </c>
      <c r="J14" s="39">
        <f t="shared" si="4"/>
        <v>2668.690439125392</v>
      </c>
      <c r="K14" s="26"/>
      <c r="L14" s="37">
        <f t="shared" si="1"/>
        <v>-0.20308934137331036</v>
      </c>
      <c r="M14" s="13"/>
      <c r="N14" s="42" t="s">
        <v>10</v>
      </c>
      <c r="O14" s="39">
        <v>10291.52769244334</v>
      </c>
      <c r="P14" s="39">
        <v>10956.102140125242</v>
      </c>
      <c r="Q14" s="26"/>
      <c r="R14" s="34">
        <f t="shared" si="2"/>
        <v>6.4574907393959879E-2</v>
      </c>
    </row>
    <row r="15" spans="1:19" x14ac:dyDescent="0.25">
      <c r="A15" s="13"/>
      <c r="B15" s="42" t="s">
        <v>9</v>
      </c>
      <c r="C15" s="39">
        <v>3359.3225365231974</v>
      </c>
      <c r="D15" s="39">
        <v>3384.8352090176027</v>
      </c>
      <c r="E15" s="26"/>
      <c r="F15" s="37">
        <f t="shared" si="0"/>
        <v>7.5945885567778593E-3</v>
      </c>
      <c r="G15" s="13"/>
      <c r="H15" s="43" t="s">
        <v>9</v>
      </c>
      <c r="I15" s="39">
        <f t="shared" si="3"/>
        <v>1295.1640354840447</v>
      </c>
      <c r="J15" s="39">
        <f t="shared" si="4"/>
        <v>1039.3057927819877</v>
      </c>
      <c r="K15" s="26"/>
      <c r="L15" s="37">
        <f t="shared" si="1"/>
        <v>-0.19754890939851832</v>
      </c>
      <c r="M15" s="13"/>
      <c r="N15" s="42" t="s">
        <v>9</v>
      </c>
      <c r="O15" s="39">
        <v>4654.4865720072421</v>
      </c>
      <c r="P15" s="39">
        <v>4424.1410017995904</v>
      </c>
      <c r="Q15" s="26"/>
      <c r="R15" s="34">
        <f t="shared" si="2"/>
        <v>-4.9488932161279253E-2</v>
      </c>
    </row>
    <row r="16" spans="1:19" x14ac:dyDescent="0.25">
      <c r="A16" s="13"/>
      <c r="B16" s="42" t="s">
        <v>8</v>
      </c>
      <c r="C16" s="39">
        <v>655.76642325487353</v>
      </c>
      <c r="D16" s="39">
        <v>865.59139473225309</v>
      </c>
      <c r="E16" s="26"/>
      <c r="F16" s="37">
        <f t="shared" si="0"/>
        <v>0.31996906830929328</v>
      </c>
      <c r="G16" s="13"/>
      <c r="H16" s="43" t="s">
        <v>8</v>
      </c>
      <c r="I16" s="39">
        <f t="shared" si="3"/>
        <v>163.35188588781159</v>
      </c>
      <c r="J16" s="39">
        <f t="shared" si="4"/>
        <v>224.2005810993021</v>
      </c>
      <c r="K16" s="26"/>
      <c r="L16" s="37">
        <f t="shared" si="1"/>
        <v>0.37250072064231188</v>
      </c>
      <c r="M16" s="13"/>
      <c r="N16" s="42" t="s">
        <v>8</v>
      </c>
      <c r="O16" s="39">
        <v>819.11830914268512</v>
      </c>
      <c r="P16" s="39">
        <v>1089.7919758315552</v>
      </c>
      <c r="Q16" s="26"/>
      <c r="R16" s="34">
        <f t="shared" si="2"/>
        <v>0.33044514286607218</v>
      </c>
    </row>
    <row r="17" spans="1:18" x14ac:dyDescent="0.25">
      <c r="A17" s="13"/>
      <c r="B17" s="40" t="s">
        <v>5</v>
      </c>
      <c r="C17" s="39">
        <v>588.5313148025441</v>
      </c>
      <c r="D17" s="39">
        <v>586.1339757853392</v>
      </c>
      <c r="F17" s="37">
        <f t="shared" si="0"/>
        <v>-4.0734264378254892E-3</v>
      </c>
      <c r="G17" s="13"/>
      <c r="H17" s="41" t="s">
        <v>5</v>
      </c>
      <c r="I17" s="39">
        <f t="shared" si="3"/>
        <v>153.79884459492132</v>
      </c>
      <c r="J17" s="39">
        <f t="shared" si="4"/>
        <v>198.608139906357</v>
      </c>
      <c r="L17" s="37">
        <f t="shared" si="1"/>
        <v>0.29135001260546112</v>
      </c>
      <c r="M17" s="13"/>
      <c r="N17" s="40" t="s">
        <v>5</v>
      </c>
      <c r="O17" s="39">
        <v>742.33015939746542</v>
      </c>
      <c r="P17" s="39">
        <v>784.7421156916962</v>
      </c>
      <c r="Q17" s="2"/>
      <c r="R17" s="34">
        <f t="shared" si="2"/>
        <v>5.7133548674158208E-2</v>
      </c>
    </row>
    <row r="18" spans="1:18" ht="13" x14ac:dyDescent="0.25">
      <c r="A18" s="13"/>
      <c r="B18" s="36" t="s">
        <v>7</v>
      </c>
      <c r="C18" s="35">
        <v>12922.228804811553</v>
      </c>
      <c r="D18" s="35">
        <v>12245.585686552389</v>
      </c>
      <c r="E18" s="1"/>
      <c r="F18" s="37">
        <f t="shared" si="0"/>
        <v>-5.2362725384278774E-2</v>
      </c>
      <c r="G18" s="13"/>
      <c r="H18" s="38" t="s">
        <v>7</v>
      </c>
      <c r="I18" s="35">
        <f t="shared" si="3"/>
        <v>4518.6357927011068</v>
      </c>
      <c r="J18" s="35">
        <f t="shared" si="4"/>
        <v>4733.5750187961967</v>
      </c>
      <c r="K18" s="1"/>
      <c r="L18" s="37">
        <f t="shared" si="1"/>
        <v>4.7567282683476764E-2</v>
      </c>
      <c r="M18" s="13"/>
      <c r="N18" s="36" t="s">
        <v>7</v>
      </c>
      <c r="O18" s="35">
        <v>17440.86459751266</v>
      </c>
      <c r="P18" s="35">
        <v>16979.160705348586</v>
      </c>
      <c r="R18" s="34">
        <f t="shared" si="2"/>
        <v>-2.6472534637412393E-2</v>
      </c>
    </row>
    <row r="19" spans="1:18" ht="13" x14ac:dyDescent="0.25">
      <c r="A19" s="13"/>
      <c r="B19" s="36" t="s">
        <v>0</v>
      </c>
      <c r="C19" s="35">
        <v>624.00982572456621</v>
      </c>
      <c r="D19" s="35">
        <v>552.10725410351006</v>
      </c>
      <c r="E19" s="1"/>
      <c r="F19" s="37">
        <f t="shared" si="0"/>
        <v>-0.11522666576214058</v>
      </c>
      <c r="G19" s="13"/>
      <c r="H19" s="38" t="s">
        <v>0</v>
      </c>
      <c r="I19" s="35">
        <f t="shared" si="3"/>
        <v>242.09693223964439</v>
      </c>
      <c r="J19" s="35">
        <f t="shared" si="4"/>
        <v>205.83500258412266</v>
      </c>
      <c r="K19" s="1"/>
      <c r="L19" s="37">
        <f t="shared" si="1"/>
        <v>-0.14978268960313446</v>
      </c>
      <c r="M19" s="13"/>
      <c r="N19" s="36" t="s">
        <v>0</v>
      </c>
      <c r="O19" s="35">
        <v>866.1067579642106</v>
      </c>
      <c r="P19" s="35">
        <v>757.94225668763272</v>
      </c>
      <c r="R19" s="34">
        <f t="shared" si="2"/>
        <v>-0.1248858761139553</v>
      </c>
    </row>
    <row r="20" spans="1:18" ht="13" x14ac:dyDescent="0.25">
      <c r="A20" s="13"/>
      <c r="B20" s="36" t="s">
        <v>6</v>
      </c>
      <c r="C20" s="35">
        <v>798.92875736057692</v>
      </c>
      <c r="D20" s="35">
        <v>1081.9027478233697</v>
      </c>
      <c r="E20" s="1"/>
      <c r="F20" s="37">
        <f t="shared" si="0"/>
        <v>0.35419176973633393</v>
      </c>
      <c r="G20" s="13"/>
      <c r="H20" s="38" t="s">
        <v>6</v>
      </c>
      <c r="I20" s="35">
        <f t="shared" si="3"/>
        <v>177.74746450524708</v>
      </c>
      <c r="J20" s="35">
        <f t="shared" si="4"/>
        <v>341.34479952478637</v>
      </c>
      <c r="K20" s="1"/>
      <c r="L20" s="37">
        <f t="shared" si="1"/>
        <v>0.92039194750206921</v>
      </c>
      <c r="M20" s="13"/>
      <c r="N20" s="36" t="s">
        <v>6</v>
      </c>
      <c r="O20" s="35">
        <v>976.676221865824</v>
      </c>
      <c r="P20" s="35">
        <v>1423.2475473481561</v>
      </c>
      <c r="R20" s="34">
        <f t="shared" si="2"/>
        <v>0.45723579164158479</v>
      </c>
    </row>
    <row r="21" spans="1:18" ht="13" x14ac:dyDescent="0.25">
      <c r="A21" s="13"/>
      <c r="B21" s="36" t="s">
        <v>5</v>
      </c>
      <c r="C21" s="35">
        <v>433.8914695149914</v>
      </c>
      <c r="D21" s="35">
        <v>302.80416591138089</v>
      </c>
      <c r="E21" s="1"/>
      <c r="F21" s="37">
        <f t="shared" si="0"/>
        <v>-0.30212002957822914</v>
      </c>
      <c r="G21" s="13"/>
      <c r="H21" s="38" t="s">
        <v>5</v>
      </c>
      <c r="I21" s="35">
        <f t="shared" si="3"/>
        <v>167.22092877279476</v>
      </c>
      <c r="J21" s="35">
        <f t="shared" si="4"/>
        <v>105.55519571549831</v>
      </c>
      <c r="K21" s="1"/>
      <c r="L21" s="37">
        <f t="shared" si="1"/>
        <v>-0.36876803346238129</v>
      </c>
      <c r="M21" s="13"/>
      <c r="N21" s="36" t="s">
        <v>5</v>
      </c>
      <c r="O21" s="35">
        <v>601.11239828778616</v>
      </c>
      <c r="P21" s="35">
        <v>408.35936162687921</v>
      </c>
      <c r="R21" s="34">
        <f t="shared" si="2"/>
        <v>-0.32066055734326293</v>
      </c>
    </row>
    <row r="22" spans="1:18" ht="11.25" customHeight="1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R22" s="1"/>
    </row>
    <row r="23" spans="1:18" ht="16" thickBot="1" x14ac:dyDescent="0.3">
      <c r="A23" s="10"/>
      <c r="B23" s="25" t="s">
        <v>4</v>
      </c>
      <c r="C23" s="24">
        <f>C9+C18+C19+C20+C21</f>
        <v>54848.481843907502</v>
      </c>
      <c r="D23" s="23">
        <f>D9+D18+D19+D20+D21</f>
        <v>62852.437882035942</v>
      </c>
      <c r="E23" s="1"/>
      <c r="F23" s="22">
        <f>IF(C23,D23/C23-1,"")</f>
        <v>0.14592848824707283</v>
      </c>
      <c r="G23" s="10"/>
      <c r="H23" s="27" t="s">
        <v>4</v>
      </c>
      <c r="I23" s="24">
        <f>I9+I18+I19+I20+I21</f>
        <v>21426.977329535424</v>
      </c>
      <c r="J23" s="23">
        <f>J9+J18+J19+J20+J21</f>
        <v>25619.941015931006</v>
      </c>
      <c r="K23" s="1"/>
      <c r="L23" s="22">
        <f>IF(I23,J23/I23-1,"")</f>
        <v>0.19568619604669601</v>
      </c>
      <c r="M23" s="10"/>
      <c r="N23" s="25" t="s">
        <v>4</v>
      </c>
      <c r="O23" s="24">
        <f>SUM(O9,O18:O21)</f>
        <v>76275.459173442941</v>
      </c>
      <c r="P23" s="23">
        <f>SUM(P9,P18:P21)</f>
        <v>88472.378897966933</v>
      </c>
      <c r="R23" s="33">
        <f>IF(O23,P23/O23-1,"")</f>
        <v>0.15990621173173647</v>
      </c>
    </row>
    <row r="24" spans="1:18" ht="6" customHeight="1" thickBot="1" x14ac:dyDescent="0.3">
      <c r="A24" s="9"/>
      <c r="B24" s="30"/>
      <c r="C24" s="29"/>
      <c r="D24" s="29"/>
      <c r="E24" s="28"/>
      <c r="F24" s="9"/>
      <c r="G24" s="9"/>
      <c r="H24" s="30"/>
      <c r="I24" s="29"/>
      <c r="J24" s="29"/>
      <c r="K24" s="28"/>
      <c r="L24" s="9"/>
      <c r="M24" s="9"/>
      <c r="N24" s="30"/>
      <c r="O24" s="29"/>
      <c r="P24" s="29"/>
      <c r="Q24" s="28"/>
      <c r="R24" s="9"/>
    </row>
    <row r="25" spans="1:18" ht="16.5" customHeight="1" thickBot="1" x14ac:dyDescent="0.3">
      <c r="A25" s="1"/>
      <c r="B25" s="25" t="s">
        <v>3</v>
      </c>
      <c r="C25" s="24">
        <v>253.32726254790001</v>
      </c>
      <c r="D25" s="24">
        <v>528.72970670287339</v>
      </c>
      <c r="E25" s="26"/>
      <c r="F25" s="22">
        <f>IF(C25,D25/C25-1,"")</f>
        <v>1.0871409629782711</v>
      </c>
      <c r="G25" s="13"/>
      <c r="H25" s="27" t="s">
        <v>3</v>
      </c>
      <c r="I25" s="24">
        <f>O25-C25</f>
        <v>344.25969630613326</v>
      </c>
      <c r="J25" s="24">
        <f>P25-D25</f>
        <v>129.24821416877774</v>
      </c>
      <c r="K25" s="26"/>
      <c r="L25" s="22">
        <f>IF(I25,J25/I25-1,"")</f>
        <v>-0.62456187710732292</v>
      </c>
      <c r="M25" s="1"/>
      <c r="N25" s="25" t="s">
        <v>3</v>
      </c>
      <c r="O25" s="24">
        <v>597.58695885403324</v>
      </c>
      <c r="P25" s="23">
        <v>657.97792087165112</v>
      </c>
      <c r="R25" s="22">
        <f>IF(O25,P25/O25-1,"")</f>
        <v>0.10105803201165409</v>
      </c>
    </row>
    <row r="26" spans="1:18" ht="6" hidden="1" customHeight="1" outlineLevel="1" thickBot="1" x14ac:dyDescent="0.3">
      <c r="A26" s="9"/>
      <c r="B26" s="12"/>
      <c r="C26" s="11"/>
      <c r="D26" s="11"/>
      <c r="E26" s="32"/>
      <c r="F26" s="31"/>
      <c r="G26" s="31"/>
      <c r="H26" s="12"/>
      <c r="I26" s="11"/>
      <c r="J26" s="11"/>
      <c r="K26" s="32"/>
      <c r="L26" s="31"/>
      <c r="M26" s="9"/>
      <c r="N26" s="30"/>
      <c r="O26" s="29"/>
      <c r="P26" s="29"/>
      <c r="Q26" s="28"/>
      <c r="R26" s="9"/>
    </row>
    <row r="27" spans="1:18" ht="16" hidden="1" outlineLevel="1" thickBot="1" x14ac:dyDescent="0.3">
      <c r="A27" s="13"/>
      <c r="B27" s="25" t="s">
        <v>21</v>
      </c>
      <c r="C27" s="24"/>
      <c r="D27" s="23"/>
      <c r="E27" s="26"/>
      <c r="F27" s="22"/>
      <c r="G27" s="13"/>
      <c r="H27" s="27" t="s">
        <v>21</v>
      </c>
      <c r="I27" s="24"/>
      <c r="J27" s="23"/>
      <c r="K27" s="26"/>
      <c r="L27" s="22" t="str">
        <f>IF(I27,J27/I27-1,"")</f>
        <v/>
      </c>
      <c r="M27" s="13"/>
      <c r="N27" s="25" t="s">
        <v>21</v>
      </c>
      <c r="O27" s="24" t="e">
        <v>#REF!</v>
      </c>
      <c r="P27" s="23" t="e">
        <v>#REF!</v>
      </c>
      <c r="R27" s="22" t="e">
        <f>IF(O27,P27/O27-1,"")</f>
        <v>#REF!</v>
      </c>
    </row>
    <row r="28" spans="1:18" ht="6" customHeight="1" collapsed="1" thickBot="1" x14ac:dyDescent="0.3">
      <c r="A28" s="9"/>
      <c r="B28" s="51"/>
      <c r="C28" s="50"/>
      <c r="D28" s="50"/>
      <c r="E28" s="26"/>
      <c r="F28" s="49"/>
      <c r="G28" s="31"/>
      <c r="H28" s="51"/>
      <c r="I28" s="50"/>
      <c r="J28" s="50"/>
      <c r="K28" s="26"/>
      <c r="L28" s="49"/>
      <c r="M28" s="9"/>
      <c r="N28" s="51"/>
      <c r="O28" s="50"/>
      <c r="P28" s="50"/>
      <c r="R28" s="49"/>
    </row>
    <row r="29" spans="1:18" ht="16.5" customHeight="1" collapsed="1" thickBot="1" x14ac:dyDescent="0.3">
      <c r="A29" s="1"/>
      <c r="B29" s="25" t="s">
        <v>20</v>
      </c>
      <c r="C29" s="24">
        <f>C23+C25</f>
        <v>55101.809106455403</v>
      </c>
      <c r="D29" s="23">
        <f>D23+D25</f>
        <v>63381.167588738812</v>
      </c>
      <c r="E29" s="26"/>
      <c r="F29" s="22">
        <f>IF(C29,D29/C29-1,"")</f>
        <v>0.15025565614892766</v>
      </c>
      <c r="G29" s="26"/>
      <c r="H29" s="27" t="s">
        <v>20</v>
      </c>
      <c r="I29" s="24">
        <f>I23+I25</f>
        <v>21771.237025841558</v>
      </c>
      <c r="J29" s="23">
        <f>J23+J25</f>
        <v>25749.189230099782</v>
      </c>
      <c r="K29" s="26"/>
      <c r="L29" s="22">
        <f>IF(I29,J29/I29-1,"")</f>
        <v>0.18271594763019494</v>
      </c>
      <c r="M29" s="1"/>
      <c r="N29" s="25" t="s">
        <v>20</v>
      </c>
      <c r="O29" s="24">
        <f>O23+O25</f>
        <v>76873.046132296979</v>
      </c>
      <c r="P29" s="23">
        <f>P23+P25</f>
        <v>89130.356818838583</v>
      </c>
      <c r="R29" s="22">
        <f>IF(O29,P29/O29-1,"")</f>
        <v>0.1594487444330881</v>
      </c>
    </row>
    <row r="30" spans="1:18" ht="18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47"/>
      <c r="O30" s="53"/>
      <c r="P30" s="52"/>
      <c r="R30" s="15"/>
    </row>
    <row r="31" spans="1:18" ht="18" x14ac:dyDescent="0.25">
      <c r="B31" s="48" t="s">
        <v>19</v>
      </c>
    </row>
    <row r="32" spans="1:18" ht="18" x14ac:dyDescent="0.25">
      <c r="B32" s="48"/>
    </row>
    <row r="33" spans="1:18" ht="45" customHeight="1" x14ac:dyDescent="0.25">
      <c r="A33" s="46"/>
      <c r="B33" s="1"/>
      <c r="C33" s="69" t="str">
        <f>C$5</f>
        <v>I-IX 2023 vs I-IX 2022</v>
      </c>
      <c r="D33" s="69"/>
      <c r="E33" s="69"/>
      <c r="F33" s="69"/>
      <c r="G33" s="46"/>
      <c r="H33" s="1"/>
      <c r="I33" s="69" t="str">
        <f>I$5</f>
        <v>X-XII 2023 vs X-XII 2022</v>
      </c>
      <c r="J33" s="69"/>
      <c r="K33" s="69"/>
      <c r="L33" s="69"/>
      <c r="M33" s="46"/>
      <c r="O33" s="69" t="str">
        <f>O$5</f>
        <v>I-XII 2023 vs I-XII 2022</v>
      </c>
      <c r="P33" s="69"/>
      <c r="Q33" s="69"/>
      <c r="R33" s="69"/>
    </row>
    <row r="34" spans="1:18" ht="15.75" customHeight="1" x14ac:dyDescent="0.25">
      <c r="A34" s="46"/>
      <c r="B34" s="47"/>
      <c r="C34" s="46"/>
      <c r="D34" s="46"/>
      <c r="E34" s="46"/>
      <c r="F34" s="46"/>
      <c r="G34" s="46"/>
      <c r="H34" s="47"/>
      <c r="I34" s="46"/>
      <c r="J34" s="46"/>
      <c r="K34" s="46"/>
      <c r="L34" s="46"/>
      <c r="M34" s="46"/>
      <c r="N34" s="47"/>
      <c r="O34" s="46"/>
      <c r="P34" s="46"/>
      <c r="Q34" s="46"/>
      <c r="R34" s="46"/>
    </row>
    <row r="35" spans="1:18" x14ac:dyDescent="0.25">
      <c r="B35" s="1"/>
      <c r="C35" s="1"/>
      <c r="D35" s="1"/>
      <c r="E35" s="1"/>
      <c r="H35" s="1"/>
      <c r="I35" s="1"/>
      <c r="J35" s="1"/>
      <c r="K35" s="1"/>
    </row>
    <row r="36" spans="1:18" ht="21" x14ac:dyDescent="0.25">
      <c r="A36" s="14"/>
      <c r="B36" s="1"/>
      <c r="C36" s="68" t="str">
        <f>C$8</f>
        <v>I-IX 2022</v>
      </c>
      <c r="D36" s="68" t="str">
        <f>D$8</f>
        <v>I-IX 2023</v>
      </c>
      <c r="E36" s="1"/>
      <c r="F36" s="68" t="str">
        <f>F$8</f>
        <v>I-IX 23/
I-IX 22</v>
      </c>
      <c r="G36" s="14"/>
      <c r="H36" s="1"/>
      <c r="I36" s="68" t="str">
        <f>I$8</f>
        <v>X-XII 2022</v>
      </c>
      <c r="J36" s="68" t="str">
        <f>J$8</f>
        <v>X-XII 2023</v>
      </c>
      <c r="K36" s="1"/>
      <c r="L36" s="68" t="str">
        <f>L$8</f>
        <v>X-XII 23/
X-XII 22</v>
      </c>
      <c r="M36" s="14"/>
      <c r="O36" s="68" t="str">
        <f>O$8</f>
        <v>I-XII 2022</v>
      </c>
      <c r="P36" s="68" t="str">
        <f>P$8</f>
        <v>I-XII 2023</v>
      </c>
      <c r="R36" s="68" t="str">
        <f>R$8</f>
        <v>I-XII 23/
I-XII 22</v>
      </c>
    </row>
    <row r="37" spans="1:18" ht="13" x14ac:dyDescent="0.25">
      <c r="A37" s="13"/>
      <c r="B37" s="36" t="s">
        <v>15</v>
      </c>
      <c r="C37" s="35">
        <f>SUM(C38:C39,C41:C45)</f>
        <v>2311.2968830047457</v>
      </c>
      <c r="D37" s="35">
        <f>SUM(D38:D39,D41:D45)</f>
        <v>3400.5703356814397</v>
      </c>
      <c r="E37" s="1"/>
      <c r="F37" s="37">
        <f t="shared" ref="F37:F49" si="5">IF(C37,D37/C37-1,"")</f>
        <v>0.47128236129519219</v>
      </c>
      <c r="G37" s="13"/>
      <c r="H37" s="38" t="s">
        <v>15</v>
      </c>
      <c r="I37" s="35">
        <f>SUM(I38:I39,I41:I45)</f>
        <v>880.56125661470492</v>
      </c>
      <c r="J37" s="35">
        <f>SUM(J38:J39,J41:J45)</f>
        <v>1279.0600001003615</v>
      </c>
      <c r="K37" s="1"/>
      <c r="L37" s="37">
        <f t="shared" ref="L37:L49" si="6">IF(I37,J37/I37-1,"")</f>
        <v>0.45255084810076118</v>
      </c>
      <c r="M37" s="13"/>
      <c r="N37" s="36" t="s">
        <v>15</v>
      </c>
      <c r="O37" s="35">
        <f>SUM(O38:O39,O41:O45)</f>
        <v>3191.8581396194509</v>
      </c>
      <c r="P37" s="35">
        <f>SUM(P38:P39,P41:P45)</f>
        <v>4679.6303357818015</v>
      </c>
      <c r="R37" s="34">
        <f t="shared" ref="R37:R49" si="7">IF(O37,P37/O37-1,"")</f>
        <v>0.46611476171047195</v>
      </c>
    </row>
    <row r="38" spans="1:18" x14ac:dyDescent="0.25">
      <c r="A38" s="13"/>
      <c r="B38" s="40" t="s">
        <v>14</v>
      </c>
      <c r="C38" s="39">
        <v>1001.9156309162908</v>
      </c>
      <c r="D38" s="39">
        <v>1715.5526133332717</v>
      </c>
      <c r="F38" s="37">
        <f t="shared" si="5"/>
        <v>0.71227253113551314</v>
      </c>
      <c r="G38" s="13"/>
      <c r="H38" s="41" t="s">
        <v>14</v>
      </c>
      <c r="I38" s="39">
        <f>O38-C38</f>
        <v>383.68902109716771</v>
      </c>
      <c r="J38" s="39">
        <f>P38-D38</f>
        <v>526.33808178567438</v>
      </c>
      <c r="L38" s="37">
        <f t="shared" si="6"/>
        <v>0.37178301396427327</v>
      </c>
      <c r="M38" s="13"/>
      <c r="N38" s="40" t="s">
        <v>14</v>
      </c>
      <c r="O38" s="39">
        <v>1385.6046520134585</v>
      </c>
      <c r="P38" s="39">
        <v>2241.890695118946</v>
      </c>
      <c r="Q38" s="2"/>
      <c r="R38" s="34">
        <f t="shared" si="7"/>
        <v>0.61798727498583084</v>
      </c>
    </row>
    <row r="39" spans="1:18" x14ac:dyDescent="0.25">
      <c r="A39" s="13"/>
      <c r="B39" s="40" t="s">
        <v>13</v>
      </c>
      <c r="C39" s="39">
        <v>214.20440216913471</v>
      </c>
      <c r="D39" s="39">
        <v>256.75673065717308</v>
      </c>
      <c r="F39" s="37">
        <f t="shared" si="5"/>
        <v>0.19865291309204403</v>
      </c>
      <c r="G39" s="13"/>
      <c r="H39" s="41" t="s">
        <v>13</v>
      </c>
      <c r="I39" s="39">
        <f>O39-C39</f>
        <v>77.735232202559075</v>
      </c>
      <c r="J39" s="39">
        <f>P39-D39</f>
        <v>158.67230351351384</v>
      </c>
      <c r="L39" s="37">
        <f t="shared" si="6"/>
        <v>1.0411890338225591</v>
      </c>
      <c r="M39" s="13"/>
      <c r="N39" s="40" t="s">
        <v>13</v>
      </c>
      <c r="O39" s="39">
        <v>291.93963437169378</v>
      </c>
      <c r="P39" s="39">
        <v>415.42903417068692</v>
      </c>
      <c r="Q39" s="2"/>
      <c r="R39" s="34">
        <f t="shared" si="7"/>
        <v>0.42299635013506953</v>
      </c>
    </row>
    <row r="40" spans="1:18" x14ac:dyDescent="0.25">
      <c r="A40" s="13"/>
      <c r="B40" s="40" t="s">
        <v>12</v>
      </c>
      <c r="C40" s="45">
        <f>SUM(C41:C44)</f>
        <v>1066.7604495302141</v>
      </c>
      <c r="D40" s="45">
        <f>SUM(D41:D44)</f>
        <v>1399.1810641811467</v>
      </c>
      <c r="F40" s="37">
        <f t="shared" si="5"/>
        <v>0.31161692842786382</v>
      </c>
      <c r="G40" s="13"/>
      <c r="H40" s="41" t="s">
        <v>12</v>
      </c>
      <c r="I40" s="45">
        <f>SUM(I41:I44)</f>
        <v>412.51072450361283</v>
      </c>
      <c r="J40" s="45">
        <f>SUM(J41:J44)</f>
        <v>582.96208278919084</v>
      </c>
      <c r="L40" s="37">
        <f t="shared" si="6"/>
        <v>0.41320467120142745</v>
      </c>
      <c r="M40" s="13"/>
      <c r="N40" s="40" t="s">
        <v>12</v>
      </c>
      <c r="O40" s="44">
        <f>SUM(O41:O44)</f>
        <v>1479.271174033827</v>
      </c>
      <c r="P40" s="44">
        <f>SUM(P41:P44)</f>
        <v>1982.1431469703377</v>
      </c>
      <c r="Q40" s="2"/>
      <c r="R40" s="34">
        <f t="shared" si="7"/>
        <v>0.33994576637711948</v>
      </c>
    </row>
    <row r="41" spans="1:18" x14ac:dyDescent="0.25">
      <c r="A41" s="13"/>
      <c r="B41" s="42" t="s">
        <v>11</v>
      </c>
      <c r="C41" s="39">
        <v>86.066577719960492</v>
      </c>
      <c r="D41" s="39">
        <v>137.31145162773913</v>
      </c>
      <c r="E41" s="26"/>
      <c r="F41" s="37">
        <f t="shared" si="5"/>
        <v>0.59540968475029743</v>
      </c>
      <c r="G41" s="13"/>
      <c r="H41" s="43" t="s">
        <v>11</v>
      </c>
      <c r="I41" s="39">
        <f t="shared" ref="I41:I49" si="8">O41-C41</f>
        <v>21.917697389422187</v>
      </c>
      <c r="J41" s="39">
        <f t="shared" ref="J41:J49" si="9">P41-D41</f>
        <v>46.423784886800433</v>
      </c>
      <c r="K41" s="26"/>
      <c r="L41" s="37">
        <f t="shared" si="6"/>
        <v>1.1180958958401011</v>
      </c>
      <c r="M41" s="13"/>
      <c r="N41" s="42" t="s">
        <v>11</v>
      </c>
      <c r="O41" s="39">
        <v>107.98427510938268</v>
      </c>
      <c r="P41" s="39">
        <v>183.73523651453957</v>
      </c>
      <c r="Q41" s="26"/>
      <c r="R41" s="34">
        <f t="shared" si="7"/>
        <v>0.70149992976685671</v>
      </c>
    </row>
    <row r="42" spans="1:18" x14ac:dyDescent="0.25">
      <c r="A42" s="13"/>
      <c r="B42" s="42" t="s">
        <v>10</v>
      </c>
      <c r="C42" s="39">
        <v>632.30054121825583</v>
      </c>
      <c r="D42" s="39">
        <v>858.86915243224337</v>
      </c>
      <c r="E42" s="26"/>
      <c r="F42" s="37">
        <f t="shared" si="5"/>
        <v>0.35832424052248468</v>
      </c>
      <c r="G42" s="13"/>
      <c r="H42" s="43" t="s">
        <v>10</v>
      </c>
      <c r="I42" s="39">
        <f t="shared" si="8"/>
        <v>261.35845974953145</v>
      </c>
      <c r="J42" s="39">
        <f t="shared" si="9"/>
        <v>437.977138063589</v>
      </c>
      <c r="K42" s="26"/>
      <c r="L42" s="37">
        <f t="shared" si="6"/>
        <v>0.67577180583064789</v>
      </c>
      <c r="M42" s="13"/>
      <c r="N42" s="42" t="s">
        <v>10</v>
      </c>
      <c r="O42" s="39">
        <v>893.65900096778728</v>
      </c>
      <c r="P42" s="39">
        <v>1296.8462904958324</v>
      </c>
      <c r="Q42" s="26"/>
      <c r="R42" s="34">
        <f t="shared" si="7"/>
        <v>0.45116458189467545</v>
      </c>
    </row>
    <row r="43" spans="1:18" x14ac:dyDescent="0.25">
      <c r="A43" s="13"/>
      <c r="B43" s="42" t="s">
        <v>9</v>
      </c>
      <c r="C43" s="39">
        <v>338.27924017200195</v>
      </c>
      <c r="D43" s="39">
        <v>342.79295696224324</v>
      </c>
      <c r="E43" s="26"/>
      <c r="F43" s="37">
        <f t="shared" si="5"/>
        <v>1.3343168170610209E-2</v>
      </c>
      <c r="G43" s="13"/>
      <c r="H43" s="43" t="s">
        <v>9</v>
      </c>
      <c r="I43" s="39">
        <f t="shared" si="8"/>
        <v>112.80604524162169</v>
      </c>
      <c r="J43" s="39">
        <f t="shared" si="9"/>
        <v>90.528427473305271</v>
      </c>
      <c r="K43" s="26"/>
      <c r="L43" s="37">
        <f t="shared" si="6"/>
        <v>-0.19748602763796486</v>
      </c>
      <c r="M43" s="13"/>
      <c r="N43" s="42" t="s">
        <v>9</v>
      </c>
      <c r="O43" s="39">
        <v>451.08528541362364</v>
      </c>
      <c r="P43" s="39">
        <v>433.32138443554851</v>
      </c>
      <c r="Q43" s="26"/>
      <c r="R43" s="34">
        <f t="shared" si="7"/>
        <v>-3.9380360105930934E-2</v>
      </c>
    </row>
    <row r="44" spans="1:18" x14ac:dyDescent="0.25">
      <c r="A44" s="13"/>
      <c r="B44" s="42" t="s">
        <v>8</v>
      </c>
      <c r="C44" s="39">
        <v>10.114090419995726</v>
      </c>
      <c r="D44" s="39">
        <v>60.207503158921156</v>
      </c>
      <c r="E44" s="26"/>
      <c r="F44" s="37">
        <f t="shared" si="5"/>
        <v>4.952834180707927</v>
      </c>
      <c r="G44" s="13"/>
      <c r="H44" s="43" t="s">
        <v>8</v>
      </c>
      <c r="I44" s="39">
        <f t="shared" si="8"/>
        <v>16.428522123037531</v>
      </c>
      <c r="J44" s="39">
        <f t="shared" si="9"/>
        <v>8.0327323654961305</v>
      </c>
      <c r="K44" s="26"/>
      <c r="L44" s="37">
        <f t="shared" si="6"/>
        <v>-0.51104960596352611</v>
      </c>
      <c r="M44" s="13"/>
      <c r="N44" s="42" t="s">
        <v>8</v>
      </c>
      <c r="O44" s="39">
        <v>26.542612543033258</v>
      </c>
      <c r="P44" s="39">
        <v>68.240235524417287</v>
      </c>
      <c r="Q44" s="26"/>
      <c r="R44" s="34">
        <f t="shared" si="7"/>
        <v>1.5709690564099565</v>
      </c>
    </row>
    <row r="45" spans="1:18" x14ac:dyDescent="0.25">
      <c r="A45" s="13"/>
      <c r="B45" s="40" t="s">
        <v>5</v>
      </c>
      <c r="C45" s="39">
        <v>28.416400389106471</v>
      </c>
      <c r="D45" s="39">
        <v>29.079927509847952</v>
      </c>
      <c r="F45" s="37">
        <f t="shared" si="5"/>
        <v>2.335014680451386E-2</v>
      </c>
      <c r="G45" s="13"/>
      <c r="H45" s="41" t="s">
        <v>5</v>
      </c>
      <c r="I45" s="39">
        <f t="shared" si="8"/>
        <v>6.6262788113653528</v>
      </c>
      <c r="J45" s="39">
        <f t="shared" si="9"/>
        <v>11.087532011982386</v>
      </c>
      <c r="L45" s="37">
        <f t="shared" si="6"/>
        <v>0.67326675010491854</v>
      </c>
      <c r="M45" s="13"/>
      <c r="N45" s="40" t="s">
        <v>5</v>
      </c>
      <c r="O45" s="39">
        <v>35.042679200471824</v>
      </c>
      <c r="P45" s="39">
        <v>40.167459521830338</v>
      </c>
      <c r="Q45" s="2"/>
      <c r="R45" s="34">
        <f t="shared" si="7"/>
        <v>0.14624396416839924</v>
      </c>
    </row>
    <row r="46" spans="1:18" ht="13" x14ac:dyDescent="0.25">
      <c r="A46" s="13"/>
      <c r="B46" s="36" t="s">
        <v>7</v>
      </c>
      <c r="C46" s="35">
        <v>5702.823218951261</v>
      </c>
      <c r="D46" s="35">
        <v>5856.1955053147922</v>
      </c>
      <c r="E46" s="1"/>
      <c r="F46" s="37">
        <f t="shared" si="5"/>
        <v>2.6894097971309039E-2</v>
      </c>
      <c r="G46" s="13"/>
      <c r="H46" s="38" t="s">
        <v>7</v>
      </c>
      <c r="I46" s="35">
        <f t="shared" si="8"/>
        <v>1912.9608096368911</v>
      </c>
      <c r="J46" s="35">
        <f t="shared" si="9"/>
        <v>2196.4016504901138</v>
      </c>
      <c r="K46" s="1"/>
      <c r="L46" s="37">
        <f t="shared" si="6"/>
        <v>0.14816866055244704</v>
      </c>
      <c r="M46" s="13"/>
      <c r="N46" s="36" t="s">
        <v>7</v>
      </c>
      <c r="O46" s="35">
        <v>7615.7840285881521</v>
      </c>
      <c r="P46" s="35">
        <v>8052.5971558049059</v>
      </c>
      <c r="R46" s="34">
        <f t="shared" si="7"/>
        <v>5.7356291299365036E-2</v>
      </c>
    </row>
    <row r="47" spans="1:18" ht="13" x14ac:dyDescent="0.25">
      <c r="A47" s="13"/>
      <c r="B47" s="36" t="s">
        <v>0</v>
      </c>
      <c r="C47" s="35">
        <v>158.36628134638531</v>
      </c>
      <c r="D47" s="35">
        <v>187.56074423546985</v>
      </c>
      <c r="E47" s="1"/>
      <c r="F47" s="37">
        <f t="shared" si="5"/>
        <v>0.18434771998737043</v>
      </c>
      <c r="G47" s="13"/>
      <c r="H47" s="38" t="s">
        <v>0</v>
      </c>
      <c r="I47" s="35">
        <f t="shared" si="8"/>
        <v>55.073197005285891</v>
      </c>
      <c r="J47" s="35">
        <f t="shared" si="9"/>
        <v>89.622495242426595</v>
      </c>
      <c r="K47" s="1"/>
      <c r="L47" s="37">
        <f t="shared" si="6"/>
        <v>0.62733416826745469</v>
      </c>
      <c r="M47" s="13"/>
      <c r="N47" s="36" t="s">
        <v>0</v>
      </c>
      <c r="O47" s="35">
        <v>213.4394783516712</v>
      </c>
      <c r="P47" s="35">
        <v>277.18323947789645</v>
      </c>
      <c r="R47" s="34">
        <f t="shared" si="7"/>
        <v>0.29865028540408334</v>
      </c>
    </row>
    <row r="48" spans="1:18" ht="13" x14ac:dyDescent="0.25">
      <c r="A48" s="13"/>
      <c r="B48" s="36" t="s">
        <v>6</v>
      </c>
      <c r="C48" s="35">
        <v>60.220793063918862</v>
      </c>
      <c r="D48" s="35">
        <v>183.90827998902751</v>
      </c>
      <c r="E48" s="1"/>
      <c r="F48" s="37">
        <f t="shared" si="5"/>
        <v>2.0539000008489707</v>
      </c>
      <c r="G48" s="13"/>
      <c r="H48" s="38" t="s">
        <v>6</v>
      </c>
      <c r="I48" s="35">
        <f t="shared" si="8"/>
        <v>39.841203423878966</v>
      </c>
      <c r="J48" s="35">
        <f t="shared" si="9"/>
        <v>51.455550880686303</v>
      </c>
      <c r="K48" s="1"/>
      <c r="L48" s="37">
        <f t="shared" si="6"/>
        <v>0.29151597990753064</v>
      </c>
      <c r="M48" s="13"/>
      <c r="N48" s="36" t="s">
        <v>6</v>
      </c>
      <c r="O48" s="35">
        <v>100.06199648779783</v>
      </c>
      <c r="P48" s="35">
        <v>235.36383086971381</v>
      </c>
      <c r="R48" s="34">
        <f t="shared" si="7"/>
        <v>1.3521800396858512</v>
      </c>
    </row>
    <row r="49" spans="1:18" ht="13" x14ac:dyDescent="0.25">
      <c r="A49" s="13"/>
      <c r="B49" s="36" t="s">
        <v>5</v>
      </c>
      <c r="C49" s="35">
        <v>63.167608305146615</v>
      </c>
      <c r="D49" s="35">
        <v>75.453359230958995</v>
      </c>
      <c r="E49" s="1"/>
      <c r="F49" s="37">
        <f t="shared" si="5"/>
        <v>0.19449447676510156</v>
      </c>
      <c r="G49" s="13"/>
      <c r="H49" s="38" t="s">
        <v>5</v>
      </c>
      <c r="I49" s="35">
        <f t="shared" si="8"/>
        <v>35.08620096125054</v>
      </c>
      <c r="J49" s="35">
        <f t="shared" si="9"/>
        <v>31.720921984739078</v>
      </c>
      <c r="K49" s="1"/>
      <c r="L49" s="37">
        <f t="shared" si="6"/>
        <v>-9.5914601305171265E-2</v>
      </c>
      <c r="M49" s="13"/>
      <c r="N49" s="36" t="s">
        <v>5</v>
      </c>
      <c r="O49" s="35">
        <v>98.253809266397155</v>
      </c>
      <c r="P49" s="35">
        <v>107.17428121569807</v>
      </c>
      <c r="R49" s="34">
        <f t="shared" si="7"/>
        <v>9.0790087589527335E-2</v>
      </c>
    </row>
    <row r="50" spans="1:18" ht="11.25" customHeight="1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R50" s="1"/>
    </row>
    <row r="51" spans="1:18" ht="16" thickBot="1" x14ac:dyDescent="0.3">
      <c r="A51" s="10"/>
      <c r="B51" s="25" t="s">
        <v>4</v>
      </c>
      <c r="C51" s="24">
        <f>C37+C46+C47+C48+C49</f>
        <v>8295.8747846714577</v>
      </c>
      <c r="D51" s="23">
        <f>D37+D46+D47+D48+D49</f>
        <v>9703.6882244516892</v>
      </c>
      <c r="E51" s="1"/>
      <c r="F51" s="22">
        <f>IF(C51,D51/C51-1,"")</f>
        <v>0.16970042054895673</v>
      </c>
      <c r="G51" s="10"/>
      <c r="H51" s="27" t="s">
        <v>4</v>
      </c>
      <c r="I51" s="24">
        <f>I37+I46+I47+I48+I49</f>
        <v>2923.5226676420111</v>
      </c>
      <c r="J51" s="23">
        <f>J37+J46+J47+J48+J49</f>
        <v>3648.2606186983271</v>
      </c>
      <c r="K51" s="1"/>
      <c r="L51" s="22">
        <f>IF(I51,J51/I51-1,"")</f>
        <v>0.24789886498155966</v>
      </c>
      <c r="M51" s="10"/>
      <c r="N51" s="25" t="s">
        <v>4</v>
      </c>
      <c r="O51" s="24">
        <f>SUM(O37,O46:O49)</f>
        <v>11219.397452313468</v>
      </c>
      <c r="P51" s="23">
        <f>SUM(P37,P46:P49)</f>
        <v>13351.948843150014</v>
      </c>
      <c r="R51" s="33">
        <f>IF(O51,P51/O51-1,"")</f>
        <v>0.19007717659532686</v>
      </c>
    </row>
    <row r="52" spans="1:18" ht="6" customHeight="1" thickBot="1" x14ac:dyDescent="0.3">
      <c r="A52" s="9"/>
      <c r="B52" s="30"/>
      <c r="C52" s="29"/>
      <c r="D52" s="29"/>
      <c r="E52" s="28"/>
      <c r="F52" s="9"/>
      <c r="G52" s="9"/>
      <c r="H52" s="30"/>
      <c r="I52" s="29"/>
      <c r="J52" s="29"/>
      <c r="K52" s="28"/>
      <c r="L52" s="9"/>
      <c r="M52" s="9"/>
      <c r="N52" s="30"/>
      <c r="O52" s="29"/>
      <c r="P52" s="29"/>
      <c r="Q52" s="28"/>
      <c r="R52" s="9"/>
    </row>
    <row r="53" spans="1:18" ht="16.5" customHeight="1" outlineLevel="1" thickBot="1" x14ac:dyDescent="0.3">
      <c r="A53" s="1"/>
      <c r="B53" s="27" t="s">
        <v>18</v>
      </c>
      <c r="C53" s="24">
        <v>17.425201737911792</v>
      </c>
      <c r="D53" s="23">
        <v>21.165663492474433</v>
      </c>
      <c r="E53" s="26"/>
      <c r="F53" s="22">
        <f>IF(C53,D53/C53-1,"")</f>
        <v>0.2146581606814093</v>
      </c>
      <c r="G53" s="13"/>
      <c r="H53" s="27" t="s">
        <v>18</v>
      </c>
      <c r="I53" s="24">
        <f>O53-C53</f>
        <v>6.3341841066876547</v>
      </c>
      <c r="J53" s="24">
        <f>P53-D53</f>
        <v>11.38618100687545</v>
      </c>
      <c r="K53" s="26"/>
      <c r="L53" s="22">
        <f>IF(I53,J53/I53-1,"")</f>
        <v>0.79757658051869362</v>
      </c>
      <c r="M53" s="1"/>
      <c r="N53" s="27" t="s">
        <v>18</v>
      </c>
      <c r="O53" s="24">
        <v>23.759385844599446</v>
      </c>
      <c r="P53" s="23">
        <v>32.551844499349883</v>
      </c>
      <c r="R53" s="22">
        <f>IF(O53,P53/O53-1,"")</f>
        <v>0.37006253916908283</v>
      </c>
    </row>
    <row r="54" spans="1:18" ht="6" customHeight="1" outlineLevel="1" thickBot="1" x14ac:dyDescent="0.3">
      <c r="A54" s="9"/>
      <c r="B54" s="12"/>
      <c r="C54" s="11"/>
      <c r="D54" s="11"/>
      <c r="E54" s="32"/>
      <c r="F54" s="31"/>
      <c r="G54" s="31"/>
      <c r="H54" s="12"/>
      <c r="I54" s="11"/>
      <c r="J54" s="11"/>
      <c r="K54" s="32"/>
      <c r="L54" s="31"/>
      <c r="M54" s="9"/>
      <c r="N54" s="30"/>
      <c r="O54" s="29"/>
      <c r="P54" s="29"/>
      <c r="Q54" s="28"/>
      <c r="R54" s="9"/>
    </row>
    <row r="55" spans="1:18" ht="16.5" customHeight="1" outlineLevel="1" collapsed="1" thickBot="1" x14ac:dyDescent="0.3">
      <c r="A55" s="1"/>
      <c r="B55" s="27" t="s">
        <v>17</v>
      </c>
      <c r="C55" s="24">
        <f>C53+C51</f>
        <v>8313.299986409369</v>
      </c>
      <c r="D55" s="23">
        <f>D53+D51</f>
        <v>9724.8538879441639</v>
      </c>
      <c r="E55" s="26"/>
      <c r="F55" s="22">
        <f>IF(C55,D55/C55-1,"")</f>
        <v>0.16979465481125566</v>
      </c>
      <c r="G55" s="13"/>
      <c r="H55" s="27" t="s">
        <v>17</v>
      </c>
      <c r="I55" s="24">
        <f>I53+I51</f>
        <v>2929.8568517486988</v>
      </c>
      <c r="J55" s="23">
        <f>J53+J51</f>
        <v>3659.6467997052027</v>
      </c>
      <c r="K55" s="26"/>
      <c r="L55" s="22">
        <f>IF(I55,J55/I55-1,"")</f>
        <v>0.24908723698255963</v>
      </c>
      <c r="M55" s="13"/>
      <c r="N55" s="27" t="s">
        <v>17</v>
      </c>
      <c r="O55" s="24">
        <f>O51+O53</f>
        <v>11243.156838158067</v>
      </c>
      <c r="P55" s="23">
        <f>P51+P53</f>
        <v>13384.500687649364</v>
      </c>
      <c r="R55" s="22">
        <f>IF(O55,P55/O55-1,"")</f>
        <v>0.19045752721547093</v>
      </c>
    </row>
    <row r="56" spans="1:18" ht="18" customHeight="1" x14ac:dyDescent="0.25">
      <c r="A56" s="1"/>
      <c r="B56" s="51"/>
      <c r="C56" s="50"/>
      <c r="D56" s="50"/>
      <c r="E56" s="1"/>
      <c r="F56" s="49"/>
      <c r="G56" s="9"/>
      <c r="H56" s="51"/>
      <c r="I56" s="50"/>
      <c r="J56" s="50"/>
      <c r="K56" s="1"/>
      <c r="L56" s="49"/>
      <c r="M56" s="9"/>
      <c r="N56" s="51"/>
      <c r="O56" s="50"/>
      <c r="P56" s="50"/>
      <c r="R56" s="49"/>
    </row>
    <row r="57" spans="1:18" ht="18" customHeight="1" x14ac:dyDescent="0.25">
      <c r="A57" s="1"/>
      <c r="B57" s="12"/>
      <c r="C57" s="11"/>
      <c r="D57" s="11"/>
      <c r="E57" s="3"/>
      <c r="F57" s="10"/>
      <c r="G57" s="3"/>
      <c r="H57" s="12"/>
      <c r="I57" s="11"/>
      <c r="J57" s="11"/>
      <c r="K57" s="3"/>
      <c r="L57" s="10"/>
      <c r="M57" s="3"/>
      <c r="N57" s="12"/>
      <c r="O57" s="11"/>
      <c r="P57" s="11"/>
      <c r="Q57" s="3"/>
      <c r="R57" s="10"/>
    </row>
    <row r="58" spans="1:18" ht="18" x14ac:dyDescent="0.25">
      <c r="B58" s="48" t="s">
        <v>16</v>
      </c>
    </row>
    <row r="59" spans="1:18" ht="18" x14ac:dyDescent="0.25">
      <c r="B59" s="48"/>
    </row>
    <row r="60" spans="1:18" ht="45" customHeight="1" x14ac:dyDescent="0.25">
      <c r="A60" s="46"/>
      <c r="B60" s="1"/>
      <c r="C60" s="69" t="str">
        <f>C$5</f>
        <v>I-IX 2023 vs I-IX 2022</v>
      </c>
      <c r="D60" s="69"/>
      <c r="E60" s="69"/>
      <c r="F60" s="69"/>
      <c r="G60" s="46"/>
      <c r="H60" s="1"/>
      <c r="I60" s="69" t="str">
        <f>I$5</f>
        <v>X-XII 2023 vs X-XII 2022</v>
      </c>
      <c r="J60" s="69"/>
      <c r="K60" s="69"/>
      <c r="L60" s="69"/>
      <c r="M60" s="46"/>
      <c r="O60" s="69" t="str">
        <f>O$5</f>
        <v>I-XII 2023 vs I-XII 2022</v>
      </c>
      <c r="P60" s="69"/>
      <c r="Q60" s="69"/>
      <c r="R60" s="69"/>
    </row>
    <row r="61" spans="1:18" ht="15.75" customHeight="1" x14ac:dyDescent="0.25">
      <c r="A61" s="46"/>
      <c r="B61" s="47"/>
      <c r="C61" s="46"/>
      <c r="D61" s="46"/>
      <c r="E61" s="46"/>
      <c r="F61" s="46"/>
      <c r="G61" s="46"/>
      <c r="H61" s="47"/>
      <c r="I61" s="46"/>
      <c r="J61" s="46"/>
      <c r="K61" s="46"/>
      <c r="L61" s="46"/>
      <c r="M61" s="46"/>
      <c r="N61" s="47"/>
      <c r="O61" s="46"/>
      <c r="P61" s="46"/>
      <c r="Q61" s="46"/>
      <c r="R61" s="46"/>
    </row>
    <row r="62" spans="1:18" x14ac:dyDescent="0.25">
      <c r="B62" s="1"/>
      <c r="C62" s="1"/>
      <c r="D62" s="1"/>
      <c r="E62" s="1"/>
      <c r="H62" s="1"/>
      <c r="I62" s="1"/>
      <c r="J62" s="1"/>
      <c r="K62" s="1"/>
    </row>
    <row r="63" spans="1:18" ht="21" x14ac:dyDescent="0.25">
      <c r="A63" s="14"/>
      <c r="B63" s="1"/>
      <c r="C63" s="68" t="str">
        <f>C$8</f>
        <v>I-IX 2022</v>
      </c>
      <c r="D63" s="68" t="str">
        <f>D$8</f>
        <v>I-IX 2023</v>
      </c>
      <c r="E63" s="1"/>
      <c r="F63" s="68" t="str">
        <f>F$8</f>
        <v>I-IX 23/
I-IX 22</v>
      </c>
      <c r="G63" s="14"/>
      <c r="H63" s="1"/>
      <c r="I63" s="68" t="str">
        <f>I$8</f>
        <v>X-XII 2022</v>
      </c>
      <c r="J63" s="68" t="str">
        <f>J$8</f>
        <v>X-XII 2023</v>
      </c>
      <c r="K63" s="1"/>
      <c r="L63" s="68" t="str">
        <f>L$8</f>
        <v>X-XII 23/
X-XII 22</v>
      </c>
      <c r="M63" s="14"/>
      <c r="O63" s="68" t="str">
        <f>O$8</f>
        <v>I-XII 2022</v>
      </c>
      <c r="P63" s="68" t="str">
        <f>P$8</f>
        <v>I-XII 2023</v>
      </c>
      <c r="R63" s="68" t="str">
        <f>R$8</f>
        <v>I-XII 23/
I-XII 22</v>
      </c>
    </row>
    <row r="64" spans="1:18" ht="13" x14ac:dyDescent="0.25">
      <c r="A64" s="13"/>
      <c r="B64" s="36" t="s">
        <v>15</v>
      </c>
      <c r="C64" s="35">
        <f>SUM(C65:C66,C68:C72)</f>
        <v>42380.719869500565</v>
      </c>
      <c r="D64" s="35">
        <f>SUM(D65:D66,D68:D72)</f>
        <v>52070.608363326726</v>
      </c>
      <c r="E64" s="1"/>
      <c r="F64" s="37">
        <f t="shared" ref="F64:F76" si="10">IF(C64,D64/C64-1,"")</f>
        <v>0.22863907275910922</v>
      </c>
      <c r="G64" s="13"/>
      <c r="H64" s="38" t="s">
        <v>15</v>
      </c>
      <c r="I64" s="35">
        <f>SUM(I65:I66,I68:I72)</f>
        <v>17201.837467931335</v>
      </c>
      <c r="J64" s="35">
        <f>SUM(J65:J66,J68:J72)</f>
        <v>21512.69099941077</v>
      </c>
      <c r="K64" s="1"/>
      <c r="L64" s="37">
        <f t="shared" ref="L64:L76" si="11">IF(I64,J64/I64-1,"")</f>
        <v>0.25060424733787756</v>
      </c>
      <c r="M64" s="13"/>
      <c r="N64" s="36" t="s">
        <v>15</v>
      </c>
      <c r="O64" s="35">
        <f>SUM(O65:O66,O68:O72)</f>
        <v>59582.557337431899</v>
      </c>
      <c r="P64" s="35">
        <f>SUM(P65:P66,P68:P72)</f>
        <v>73583.299362737496</v>
      </c>
      <c r="R64" s="34">
        <f t="shared" ref="R64:R76" si="12">IF(O64,P64/O64-1,"")</f>
        <v>0.23498054885451891</v>
      </c>
    </row>
    <row r="65" spans="1:18" x14ac:dyDescent="0.25">
      <c r="A65" s="13"/>
      <c r="B65" s="40" t="s">
        <v>14</v>
      </c>
      <c r="C65" s="39">
        <v>22363.846523790304</v>
      </c>
      <c r="D65" s="39">
        <v>29413.995509163331</v>
      </c>
      <c r="F65" s="37">
        <f t="shared" si="10"/>
        <v>0.31524760187712753</v>
      </c>
      <c r="G65" s="13"/>
      <c r="H65" s="41" t="s">
        <v>14</v>
      </c>
      <c r="I65" s="39">
        <f>O65-C65</f>
        <v>8850.3950150804012</v>
      </c>
      <c r="J65" s="39">
        <f>P65-D65</f>
        <v>13111.745531980785</v>
      </c>
      <c r="L65" s="37">
        <f t="shared" si="11"/>
        <v>0.48148704206302262</v>
      </c>
      <c r="M65" s="13"/>
      <c r="N65" s="40" t="s">
        <v>14</v>
      </c>
      <c r="O65" s="39">
        <v>31214.241538870705</v>
      </c>
      <c r="P65" s="39">
        <v>42525.741041144116</v>
      </c>
      <c r="Q65" s="2"/>
      <c r="R65" s="34">
        <f t="shared" si="12"/>
        <v>0.36238264793931774</v>
      </c>
    </row>
    <row r="66" spans="1:18" x14ac:dyDescent="0.25">
      <c r="A66" s="13"/>
      <c r="B66" s="40" t="s">
        <v>13</v>
      </c>
      <c r="C66" s="39">
        <v>4293.3262002914207</v>
      </c>
      <c r="D66" s="39">
        <v>5029.0691916299902</v>
      </c>
      <c r="F66" s="37">
        <f t="shared" si="10"/>
        <v>0.17136899387906501</v>
      </c>
      <c r="G66" s="13"/>
      <c r="H66" s="41" t="s">
        <v>13</v>
      </c>
      <c r="I66" s="39">
        <f>O66-C66</f>
        <v>1762.8441503055228</v>
      </c>
      <c r="J66" s="39">
        <f>P66-D66</f>
        <v>2602.7652262628499</v>
      </c>
      <c r="L66" s="37">
        <f t="shared" si="11"/>
        <v>0.47645793067512998</v>
      </c>
      <c r="M66" s="13"/>
      <c r="N66" s="40" t="s">
        <v>13</v>
      </c>
      <c r="O66" s="39">
        <v>6056.1703505969435</v>
      </c>
      <c r="P66" s="39">
        <v>7631.8344178928401</v>
      </c>
      <c r="Q66" s="2"/>
      <c r="R66" s="34">
        <f t="shared" si="12"/>
        <v>0.26017499113785436</v>
      </c>
    </row>
    <row r="67" spans="1:18" x14ac:dyDescent="0.25">
      <c r="A67" s="13"/>
      <c r="B67" s="40" t="s">
        <v>12</v>
      </c>
      <c r="C67" s="45">
        <f>SUM(C68:C71)</f>
        <v>15106.599430227188</v>
      </c>
      <c r="D67" s="45">
        <f>SUM(D68:D71)</f>
        <v>17012.329759238215</v>
      </c>
      <c r="F67" s="37">
        <f t="shared" si="10"/>
        <v>0.12615217195723094</v>
      </c>
      <c r="G67" s="13"/>
      <c r="H67" s="41" t="s">
        <v>12</v>
      </c>
      <c r="I67" s="45">
        <f>SUM(I68:I71)</f>
        <v>6428.173179139123</v>
      </c>
      <c r="J67" s="45">
        <f>SUM(J68:J71)</f>
        <v>5588.4845692487961</v>
      </c>
      <c r="L67" s="37">
        <f t="shared" si="11"/>
        <v>-0.13062632049418121</v>
      </c>
      <c r="M67" s="13"/>
      <c r="N67" s="40" t="s">
        <v>12</v>
      </c>
      <c r="O67" s="44">
        <f>SUM(O68:O71)</f>
        <v>21534.772609366315</v>
      </c>
      <c r="P67" s="44">
        <f>SUM(P68:P71)</f>
        <v>22600.814328487013</v>
      </c>
      <c r="Q67" s="2"/>
      <c r="R67" s="34">
        <f t="shared" si="12"/>
        <v>4.9503272612083871E-2</v>
      </c>
    </row>
    <row r="68" spans="1:18" x14ac:dyDescent="0.25">
      <c r="A68" s="13"/>
      <c r="B68" s="42" t="s">
        <v>11</v>
      </c>
      <c r="C68" s="39">
        <v>3168.0839188313548</v>
      </c>
      <c r="D68" s="39">
        <v>3212.6218419351012</v>
      </c>
      <c r="E68" s="26"/>
      <c r="F68" s="37">
        <f t="shared" si="10"/>
        <v>1.4058315450234504E-2</v>
      </c>
      <c r="G68" s="13"/>
      <c r="H68" s="43" t="s">
        <v>11</v>
      </c>
      <c r="I68" s="39">
        <f t="shared" ref="I68:I76" si="13">O68-C68</f>
        <v>1230.2692180172471</v>
      </c>
      <c r="J68" s="39">
        <f t="shared" ref="J68:J76" si="14">P68-D68</f>
        <v>1119.7494583397233</v>
      </c>
      <c r="K68" s="26"/>
      <c r="L68" s="37">
        <f t="shared" si="11"/>
        <v>-8.9833800650269025E-2</v>
      </c>
      <c r="M68" s="13"/>
      <c r="N68" s="42" t="s">
        <v>11</v>
      </c>
      <c r="O68" s="39">
        <v>4398.3531368486019</v>
      </c>
      <c r="P68" s="39">
        <v>4332.3713002748245</v>
      </c>
      <c r="Q68" s="26"/>
      <c r="R68" s="34">
        <f t="shared" si="12"/>
        <v>-1.5001486811277998E-2</v>
      </c>
    </row>
    <row r="69" spans="1:18" x14ac:dyDescent="0.25">
      <c r="A69" s="13"/>
      <c r="B69" s="42" t="s">
        <v>10</v>
      </c>
      <c r="C69" s="39">
        <v>7575.0332210257666</v>
      </c>
      <c r="D69" s="39">
        <v>9146.2808534320939</v>
      </c>
      <c r="E69" s="26"/>
      <c r="F69" s="37">
        <f t="shared" si="10"/>
        <v>0.20742452033676462</v>
      </c>
      <c r="G69" s="13"/>
      <c r="H69" s="43" t="s">
        <v>10</v>
      </c>
      <c r="I69" s="39">
        <f t="shared" si="13"/>
        <v>3610.1534723853611</v>
      </c>
      <c r="J69" s="39">
        <f t="shared" si="14"/>
        <v>3106.6675771889804</v>
      </c>
      <c r="K69" s="26"/>
      <c r="L69" s="37">
        <f t="shared" si="11"/>
        <v>-0.13946384801854672</v>
      </c>
      <c r="M69" s="13"/>
      <c r="N69" s="42" t="s">
        <v>10</v>
      </c>
      <c r="O69" s="39">
        <v>11185.186693411128</v>
      </c>
      <c r="P69" s="39">
        <v>12252.948430621074</v>
      </c>
      <c r="Q69" s="26"/>
      <c r="R69" s="34">
        <f t="shared" si="12"/>
        <v>9.5462129196192569E-2</v>
      </c>
    </row>
    <row r="70" spans="1:18" x14ac:dyDescent="0.25">
      <c r="A70" s="13"/>
      <c r="B70" s="42" t="s">
        <v>9</v>
      </c>
      <c r="C70" s="39">
        <v>3697.6017766951995</v>
      </c>
      <c r="D70" s="39">
        <v>3727.628165979846</v>
      </c>
      <c r="E70" s="26"/>
      <c r="F70" s="37">
        <f t="shared" si="10"/>
        <v>8.1205038016514131E-3</v>
      </c>
      <c r="G70" s="13"/>
      <c r="H70" s="43" t="s">
        <v>9</v>
      </c>
      <c r="I70" s="39">
        <f t="shared" si="13"/>
        <v>1407.9700807256663</v>
      </c>
      <c r="J70" s="39">
        <f t="shared" si="14"/>
        <v>1129.8342202552931</v>
      </c>
      <c r="K70" s="26"/>
      <c r="L70" s="37">
        <f t="shared" si="11"/>
        <v>-0.19754387133498053</v>
      </c>
      <c r="M70" s="13"/>
      <c r="N70" s="42" t="s">
        <v>9</v>
      </c>
      <c r="O70" s="39">
        <v>5105.5718574208659</v>
      </c>
      <c r="P70" s="39">
        <v>4857.4623862351391</v>
      </c>
      <c r="Q70" s="26"/>
      <c r="R70" s="34">
        <f t="shared" si="12"/>
        <v>-4.8595823957526707E-2</v>
      </c>
    </row>
    <row r="71" spans="1:18" x14ac:dyDescent="0.25">
      <c r="A71" s="13"/>
      <c r="B71" s="42" t="s">
        <v>8</v>
      </c>
      <c r="C71" s="39">
        <v>665.88051367486923</v>
      </c>
      <c r="D71" s="39">
        <v>925.79889789117419</v>
      </c>
      <c r="E71" s="26"/>
      <c r="F71" s="37">
        <f t="shared" si="10"/>
        <v>0.39033787425594468</v>
      </c>
      <c r="G71" s="13"/>
      <c r="H71" s="43" t="s">
        <v>8</v>
      </c>
      <c r="I71" s="39">
        <f t="shared" si="13"/>
        <v>179.7804080108491</v>
      </c>
      <c r="J71" s="39">
        <f t="shared" si="14"/>
        <v>232.23331346479836</v>
      </c>
      <c r="K71" s="26"/>
      <c r="L71" s="37">
        <f t="shared" si="11"/>
        <v>0.29176096569312437</v>
      </c>
      <c r="M71" s="13"/>
      <c r="N71" s="42" t="s">
        <v>8</v>
      </c>
      <c r="O71" s="39">
        <v>845.66092168571834</v>
      </c>
      <c r="P71" s="39">
        <v>1158.0322113559725</v>
      </c>
      <c r="Q71" s="26"/>
      <c r="R71" s="34">
        <f t="shared" si="12"/>
        <v>0.36938125158672519</v>
      </c>
    </row>
    <row r="72" spans="1:18" x14ac:dyDescent="0.25">
      <c r="A72" s="13"/>
      <c r="B72" s="40" t="s">
        <v>5</v>
      </c>
      <c r="C72" s="39">
        <v>616.94771519165056</v>
      </c>
      <c r="D72" s="39">
        <v>615.21390329518715</v>
      </c>
      <c r="F72" s="37">
        <f t="shared" si="10"/>
        <v>-2.8103060498810839E-3</v>
      </c>
      <c r="G72" s="13"/>
      <c r="H72" s="41" t="s">
        <v>5</v>
      </c>
      <c r="I72" s="39">
        <f t="shared" si="13"/>
        <v>160.42512340628673</v>
      </c>
      <c r="J72" s="39">
        <f t="shared" si="14"/>
        <v>209.69567191833937</v>
      </c>
      <c r="L72" s="37">
        <f t="shared" si="11"/>
        <v>0.3071248908269304</v>
      </c>
      <c r="M72" s="13"/>
      <c r="N72" s="40" t="s">
        <v>5</v>
      </c>
      <c r="O72" s="39">
        <v>777.37283859793729</v>
      </c>
      <c r="P72" s="39">
        <v>824.90957521352652</v>
      </c>
      <c r="Q72" s="2"/>
      <c r="R72" s="34">
        <f t="shared" si="12"/>
        <v>6.1150498519251251E-2</v>
      </c>
    </row>
    <row r="73" spans="1:18" ht="13" x14ac:dyDescent="0.25">
      <c r="A73" s="13"/>
      <c r="B73" s="36" t="s">
        <v>7</v>
      </c>
      <c r="C73" s="35">
        <v>18625.052023762815</v>
      </c>
      <c r="D73" s="35">
        <v>18101.78119186718</v>
      </c>
      <c r="E73" s="1"/>
      <c r="F73" s="37">
        <f t="shared" si="10"/>
        <v>-2.8094999747008464E-2</v>
      </c>
      <c r="G73" s="13"/>
      <c r="H73" s="38" t="s">
        <v>7</v>
      </c>
      <c r="I73" s="35">
        <f t="shared" si="13"/>
        <v>6431.5966023379951</v>
      </c>
      <c r="J73" s="35">
        <f t="shared" si="14"/>
        <v>6929.9766692863122</v>
      </c>
      <c r="K73" s="1"/>
      <c r="L73" s="37">
        <f t="shared" si="11"/>
        <v>7.7489323065931703E-2</v>
      </c>
      <c r="M73" s="13"/>
      <c r="N73" s="36" t="s">
        <v>7</v>
      </c>
      <c r="O73" s="35">
        <v>25056.64862610081</v>
      </c>
      <c r="P73" s="35">
        <v>25031.757861153492</v>
      </c>
      <c r="R73" s="34">
        <f t="shared" si="12"/>
        <v>-9.933796541884421E-4</v>
      </c>
    </row>
    <row r="74" spans="1:18" ht="13" x14ac:dyDescent="0.25">
      <c r="A74" s="13"/>
      <c r="B74" s="36" t="s">
        <v>0</v>
      </c>
      <c r="C74" s="35">
        <v>782.37610707095155</v>
      </c>
      <c r="D74" s="35">
        <v>739.66799833897994</v>
      </c>
      <c r="E74" s="1"/>
      <c r="F74" s="37">
        <f t="shared" si="10"/>
        <v>-5.458769554180487E-2</v>
      </c>
      <c r="G74" s="13"/>
      <c r="H74" s="38" t="s">
        <v>0</v>
      </c>
      <c r="I74" s="35">
        <f t="shared" si="13"/>
        <v>297.17012924493019</v>
      </c>
      <c r="J74" s="35">
        <f t="shared" si="14"/>
        <v>295.45749782654912</v>
      </c>
      <c r="K74" s="1"/>
      <c r="L74" s="37">
        <f t="shared" si="11"/>
        <v>-5.7631344803484863E-3</v>
      </c>
      <c r="M74" s="13"/>
      <c r="N74" s="36" t="s">
        <v>0</v>
      </c>
      <c r="O74" s="35">
        <v>1079.5462363158817</v>
      </c>
      <c r="P74" s="35">
        <v>1035.1254961655291</v>
      </c>
      <c r="R74" s="34">
        <f t="shared" si="12"/>
        <v>-4.1147603183672166E-2</v>
      </c>
    </row>
    <row r="75" spans="1:18" ht="13" x14ac:dyDescent="0.25">
      <c r="A75" s="13"/>
      <c r="B75" s="36" t="s">
        <v>6</v>
      </c>
      <c r="C75" s="35">
        <v>859.14955042449583</v>
      </c>
      <c r="D75" s="35">
        <v>1265.8110278123972</v>
      </c>
      <c r="E75" s="1"/>
      <c r="F75" s="37">
        <f t="shared" si="10"/>
        <v>0.47333025686502972</v>
      </c>
      <c r="G75" s="13"/>
      <c r="H75" s="38" t="s">
        <v>6</v>
      </c>
      <c r="I75" s="35">
        <f t="shared" si="13"/>
        <v>217.5886679291259</v>
      </c>
      <c r="J75" s="35">
        <f t="shared" si="14"/>
        <v>392.80035040547273</v>
      </c>
      <c r="K75" s="1"/>
      <c r="L75" s="37">
        <f t="shared" si="11"/>
        <v>0.80524268172558355</v>
      </c>
      <c r="M75" s="13"/>
      <c r="N75" s="36" t="s">
        <v>6</v>
      </c>
      <c r="O75" s="35">
        <v>1076.7382183536217</v>
      </c>
      <c r="P75" s="35">
        <v>1658.61137821787</v>
      </c>
      <c r="R75" s="34">
        <f t="shared" si="12"/>
        <v>0.54040355394271877</v>
      </c>
    </row>
    <row r="76" spans="1:18" ht="13" x14ac:dyDescent="0.25">
      <c r="A76" s="13"/>
      <c r="B76" s="36" t="s">
        <v>5</v>
      </c>
      <c r="C76" s="35">
        <v>497.05907782013799</v>
      </c>
      <c r="D76" s="35">
        <v>378.25752514233989</v>
      </c>
      <c r="E76" s="1"/>
      <c r="F76" s="37">
        <f t="shared" si="10"/>
        <v>-0.23900891861547835</v>
      </c>
      <c r="G76" s="13"/>
      <c r="H76" s="38" t="s">
        <v>5</v>
      </c>
      <c r="I76" s="35">
        <f t="shared" si="13"/>
        <v>202.30712973404536</v>
      </c>
      <c r="J76" s="35">
        <f t="shared" si="14"/>
        <v>137.27611770023736</v>
      </c>
      <c r="K76" s="1"/>
      <c r="L76" s="37">
        <f t="shared" si="11"/>
        <v>-0.32144696096127856</v>
      </c>
      <c r="M76" s="13"/>
      <c r="N76" s="36" t="s">
        <v>5</v>
      </c>
      <c r="O76" s="35">
        <v>699.36620755418335</v>
      </c>
      <c r="P76" s="35">
        <v>515.53364284257725</v>
      </c>
      <c r="R76" s="34">
        <f t="shared" si="12"/>
        <v>-0.26285594403324619</v>
      </c>
    </row>
    <row r="77" spans="1:18" ht="11.25" customHeight="1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R77" s="1"/>
    </row>
    <row r="78" spans="1:18" ht="16" thickBot="1" x14ac:dyDescent="0.3">
      <c r="A78" s="10"/>
      <c r="B78" s="25" t="s">
        <v>4</v>
      </c>
      <c r="C78" s="24">
        <f>C64+C73+C74+C75+C76</f>
        <v>63144.356628578964</v>
      </c>
      <c r="D78" s="23">
        <f>D64+D73+D74+D75+D76</f>
        <v>72556.126106487616</v>
      </c>
      <c r="E78" s="1"/>
      <c r="F78" s="22">
        <f>IF(C78,D78/C78-1,"")</f>
        <v>0.14905163312169867</v>
      </c>
      <c r="G78" s="10"/>
      <c r="H78" s="27" t="s">
        <v>4</v>
      </c>
      <c r="I78" s="24">
        <f>I64+I73+I74+I75+I76</f>
        <v>24350.49999717743</v>
      </c>
      <c r="J78" s="23">
        <f>J64+J73+J74+J75+J76</f>
        <v>29268.201634629339</v>
      </c>
      <c r="K78" s="1"/>
      <c r="L78" s="22">
        <f>IF(I78,J78/I78-1,"")</f>
        <v>0.20195485259119694</v>
      </c>
      <c r="M78" s="10"/>
      <c r="N78" s="25" t="s">
        <v>4</v>
      </c>
      <c r="O78" s="24">
        <f>SUM(O64,O73:O76)</f>
        <v>87494.856625756394</v>
      </c>
      <c r="P78" s="23">
        <f>SUM(P64,P73:P76)</f>
        <v>101824.32774111698</v>
      </c>
      <c r="R78" s="33">
        <f>IF(O78,P78/O78-1,"")</f>
        <v>0.16377501110325077</v>
      </c>
    </row>
    <row r="79" spans="1:18" ht="6" customHeight="1" thickBot="1" x14ac:dyDescent="0.3">
      <c r="A79" s="9"/>
      <c r="B79" s="30"/>
      <c r="C79" s="29"/>
      <c r="D79" s="29"/>
      <c r="E79" s="28"/>
      <c r="F79" s="9"/>
      <c r="G79" s="9"/>
      <c r="H79" s="30"/>
      <c r="I79" s="29"/>
      <c r="J79" s="29"/>
      <c r="K79" s="28"/>
      <c r="L79" s="9"/>
      <c r="M79" s="9"/>
      <c r="N79" s="30"/>
      <c r="O79" s="29"/>
      <c r="P79" s="29"/>
      <c r="Q79" s="28"/>
      <c r="R79" s="9"/>
    </row>
    <row r="80" spans="1:18" ht="16.5" customHeight="1" thickBot="1" x14ac:dyDescent="0.3">
      <c r="A80" s="1"/>
      <c r="B80" s="25" t="s">
        <v>3</v>
      </c>
      <c r="C80" s="24">
        <v>270.75246428581181</v>
      </c>
      <c r="D80" s="23">
        <v>549.89537019534782</v>
      </c>
      <c r="E80" s="26"/>
      <c r="F80" s="22">
        <f>IF(C80,D80/C80-1,"")</f>
        <v>1.0309893453633245</v>
      </c>
      <c r="G80" s="26"/>
      <c r="H80" s="27" t="s">
        <v>3</v>
      </c>
      <c r="I80" s="24">
        <v>350.59388041282091</v>
      </c>
      <c r="J80" s="23">
        <v>140.63439517565314</v>
      </c>
      <c r="K80" s="26"/>
      <c r="L80" s="22">
        <f>IF(I80,J80/I80-1,"")</f>
        <v>-0.5988680834643848</v>
      </c>
      <c r="M80" s="1"/>
      <c r="N80" s="25" t="s">
        <v>3</v>
      </c>
      <c r="O80" s="24">
        <v>621.34634469863272</v>
      </c>
      <c r="P80" s="23">
        <v>690.52976537100096</v>
      </c>
      <c r="R80" s="22">
        <f>IF(O80,P80/O80-1,"")</f>
        <v>0.111344375423861</v>
      </c>
    </row>
    <row r="81" spans="1:18" ht="6" customHeight="1" thickBot="1" x14ac:dyDescent="0.3">
      <c r="A81" s="9"/>
      <c r="B81" s="12"/>
      <c r="C81" s="11"/>
      <c r="D81" s="11"/>
      <c r="E81" s="32"/>
      <c r="F81" s="31"/>
      <c r="G81" s="31"/>
      <c r="H81" s="12"/>
      <c r="I81" s="11"/>
      <c r="J81" s="11"/>
      <c r="K81" s="32"/>
      <c r="L81" s="31"/>
      <c r="M81" s="9"/>
      <c r="N81" s="30"/>
      <c r="O81" s="29"/>
      <c r="P81" s="29"/>
      <c r="Q81" s="28"/>
      <c r="R81" s="9"/>
    </row>
    <row r="82" spans="1:18" ht="16.5" customHeight="1" thickBot="1" x14ac:dyDescent="0.3">
      <c r="A82" s="1"/>
      <c r="B82" s="25" t="s">
        <v>2</v>
      </c>
      <c r="C82" s="24">
        <f>C78+C80</f>
        <v>63415.109092864775</v>
      </c>
      <c r="D82" s="24">
        <f>D78+D80</f>
        <v>73106.021476682959</v>
      </c>
      <c r="E82" s="26"/>
      <c r="F82" s="22">
        <f>IF(C82,D82/C82-1,"")</f>
        <v>0.15281708921491965</v>
      </c>
      <c r="G82" s="26"/>
      <c r="H82" s="27" t="s">
        <v>2</v>
      </c>
      <c r="I82" s="24">
        <f>I80+I78</f>
        <v>24701.09387759025</v>
      </c>
      <c r="J82" s="23">
        <f>J80+J78</f>
        <v>29408.836029804992</v>
      </c>
      <c r="K82" s="26"/>
      <c r="L82" s="22">
        <f>IF(I82,J82/I82-1,"")</f>
        <v>0.19058840776625607</v>
      </c>
      <c r="M82" s="1"/>
      <c r="N82" s="25" t="s">
        <v>2</v>
      </c>
      <c r="O82" s="24">
        <f>O78+O80</f>
        <v>88116.202970455022</v>
      </c>
      <c r="P82" s="23">
        <f>P78+P80</f>
        <v>102514.85750648798</v>
      </c>
      <c r="R82" s="22">
        <f>IF(O82,P82/O82-1,"")</f>
        <v>0.16340529948686933</v>
      </c>
    </row>
    <row r="83" spans="1:18" ht="18" customHeight="1" x14ac:dyDescent="0.25">
      <c r="A83" s="1"/>
      <c r="B83" s="20"/>
      <c r="C83" s="18"/>
      <c r="D83" s="18"/>
      <c r="E83" s="20"/>
      <c r="F83" s="20"/>
      <c r="G83" s="20"/>
      <c r="H83" s="20"/>
      <c r="I83" s="18"/>
      <c r="J83" s="18"/>
      <c r="K83" s="20"/>
      <c r="L83" s="20"/>
      <c r="M83" s="20"/>
      <c r="N83" s="21"/>
      <c r="O83" s="18"/>
      <c r="P83" s="18"/>
      <c r="Q83" s="20"/>
      <c r="R83" s="15"/>
    </row>
    <row r="84" spans="1:18" ht="18" customHeight="1" x14ac:dyDescent="0.25">
      <c r="A84" s="1"/>
      <c r="B84" s="20" t="s">
        <v>37</v>
      </c>
      <c r="C84" s="18"/>
      <c r="D84" s="18"/>
      <c r="E84" s="20"/>
      <c r="F84" s="20"/>
      <c r="G84" s="20"/>
      <c r="H84" s="20"/>
      <c r="I84" s="18"/>
      <c r="J84" s="18"/>
      <c r="K84" s="20"/>
      <c r="L84" s="20"/>
      <c r="M84" s="20"/>
      <c r="N84" s="19"/>
      <c r="O84" s="18"/>
      <c r="P84" s="18"/>
      <c r="Q84" s="17"/>
      <c r="R84" s="16"/>
    </row>
    <row r="85" spans="1:18" s="3" customForma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R85" s="4"/>
    </row>
  </sheetData>
  <mergeCells count="10">
    <mergeCell ref="B2:F2"/>
    <mergeCell ref="C60:F60"/>
    <mergeCell ref="I60:L60"/>
    <mergeCell ref="O60:R60"/>
    <mergeCell ref="C5:F5"/>
    <mergeCell ref="I5:L5"/>
    <mergeCell ref="O5:R5"/>
    <mergeCell ref="C33:F33"/>
    <mergeCell ref="I33:L33"/>
    <mergeCell ref="O33:R33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Małgorzata Rychlik</cp:lastModifiedBy>
  <dcterms:created xsi:type="dcterms:W3CDTF">2024-02-05T13:57:23Z</dcterms:created>
  <dcterms:modified xsi:type="dcterms:W3CDTF">2024-02-07T14:03:31Z</dcterms:modified>
</cp:coreProperties>
</file>